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3 For CMISD\"/>
    </mc:Choice>
  </mc:AlternateContent>
  <bookViews>
    <workbookView xWindow="-60" yWindow="-60" windowWidth="28920" windowHeight="15720"/>
  </bookViews>
  <sheets>
    <sheet name="LEP Form No. 2-By Office" sheetId="10" r:id="rId1"/>
    <sheet name="20% Dev't. &amp; Others" sheetId="8" r:id="rId2"/>
    <sheet name="LEP-LBP Form No. 7" sheetId="9" r:id="rId3"/>
  </sheets>
  <externalReferences>
    <externalReference r:id="rId4"/>
  </externalReferences>
  <definedNames>
    <definedName name="_xlnm.Print_Area" localSheetId="1">'20% Dev''t. &amp; Others'!$A$1:$D$72</definedName>
    <definedName name="_xlnm.Print_Area" localSheetId="0">'LEP Form No. 2-By Office'!$A$1:$Q$212</definedName>
    <definedName name="_xlnm.Print_Area" localSheetId="2">'LEP-LBP Form No. 7'!$A$1:$J$100</definedName>
    <definedName name="_xlnm.Print_Titles" localSheetId="0">'LEP Form No. 2-By Office'!$3:$3</definedName>
    <definedName name="_xlnm.Print_Titles" localSheetId="2">'LEP-LBP Form No. 7'!$4:$4</definedName>
  </definedNames>
  <calcPr calcId="162913" iterateDelta="1E-4"/>
</workbook>
</file>

<file path=xl/calcChain.xml><?xml version="1.0" encoding="utf-8"?>
<calcChain xmlns="http://schemas.openxmlformats.org/spreadsheetml/2006/main">
  <c r="L239" i="10" l="1"/>
  <c r="B231" i="10"/>
  <c r="G193" i="10"/>
  <c r="G191" i="10"/>
  <c r="R190" i="10"/>
  <c r="O190" i="10"/>
  <c r="M190" i="10"/>
  <c r="K190" i="10"/>
  <c r="J190" i="10"/>
  <c r="F190" i="10"/>
  <c r="E190" i="10"/>
  <c r="C190" i="10"/>
  <c r="Q189" i="10"/>
  <c r="V188" i="10"/>
  <c r="U188" i="10"/>
  <c r="T188" i="10"/>
  <c r="S188" i="10"/>
  <c r="Q188" i="10"/>
  <c r="L188" i="10"/>
  <c r="G188" i="10"/>
  <c r="U187" i="10"/>
  <c r="T187" i="10"/>
  <c r="S187" i="10"/>
  <c r="P187" i="10"/>
  <c r="Q187" i="10" s="1"/>
  <c r="L187" i="10"/>
  <c r="G187" i="10"/>
  <c r="V186" i="10"/>
  <c r="U186" i="10"/>
  <c r="T186" i="10"/>
  <c r="W186" i="10" s="1"/>
  <c r="S186" i="10"/>
  <c r="Q186" i="10"/>
  <c r="L186" i="10"/>
  <c r="G186" i="10"/>
  <c r="W185" i="10"/>
  <c r="V185" i="10"/>
  <c r="U185" i="10"/>
  <c r="T185" i="10"/>
  <c r="S185" i="10"/>
  <c r="Q185" i="10"/>
  <c r="L185" i="10"/>
  <c r="G185" i="10"/>
  <c r="V184" i="10"/>
  <c r="U184" i="10"/>
  <c r="T184" i="10"/>
  <c r="W184" i="10" s="1"/>
  <c r="S184" i="10"/>
  <c r="Q184" i="10"/>
  <c r="L184" i="10"/>
  <c r="G184" i="10"/>
  <c r="V183" i="10"/>
  <c r="U183" i="10"/>
  <c r="S183" i="10"/>
  <c r="Q183" i="10"/>
  <c r="L183" i="10"/>
  <c r="D183" i="10"/>
  <c r="T183" i="10" s="1"/>
  <c r="V182" i="10"/>
  <c r="U182" i="10"/>
  <c r="T182" i="10"/>
  <c r="S182" i="10"/>
  <c r="Q182" i="10"/>
  <c r="L182" i="10"/>
  <c r="G182" i="10"/>
  <c r="V181" i="10"/>
  <c r="U181" i="10"/>
  <c r="T181" i="10"/>
  <c r="S181" i="10"/>
  <c r="W181" i="10" s="1"/>
  <c r="Q181" i="10"/>
  <c r="L181" i="10"/>
  <c r="G181" i="10"/>
  <c r="V180" i="10"/>
  <c r="U180" i="10"/>
  <c r="T180" i="10"/>
  <c r="S180" i="10"/>
  <c r="Q180" i="10"/>
  <c r="L180" i="10"/>
  <c r="G180" i="10"/>
  <c r="V179" i="10"/>
  <c r="U179" i="10"/>
  <c r="S179" i="10"/>
  <c r="Q179" i="10"/>
  <c r="L179" i="10"/>
  <c r="G179" i="10"/>
  <c r="D179" i="10"/>
  <c r="T179" i="10" s="1"/>
  <c r="V178" i="10"/>
  <c r="U178" i="10"/>
  <c r="T178" i="10"/>
  <c r="S178" i="10"/>
  <c r="Q178" i="10"/>
  <c r="L178" i="10"/>
  <c r="G178" i="10"/>
  <c r="V177" i="10"/>
  <c r="U177" i="10"/>
  <c r="S177" i="10"/>
  <c r="Q177" i="10"/>
  <c r="L177" i="10"/>
  <c r="D177" i="10"/>
  <c r="G177" i="10" s="1"/>
  <c r="V176" i="10"/>
  <c r="U176" i="10"/>
  <c r="T176" i="10"/>
  <c r="S176" i="10"/>
  <c r="W176" i="10" s="1"/>
  <c r="Q176" i="10"/>
  <c r="L176" i="10"/>
  <c r="G176" i="10"/>
  <c r="U175" i="10"/>
  <c r="S175" i="10"/>
  <c r="P175" i="10"/>
  <c r="V175" i="10" s="1"/>
  <c r="N175" i="10"/>
  <c r="T175" i="10" s="1"/>
  <c r="L175" i="10"/>
  <c r="G175" i="10"/>
  <c r="V174" i="10"/>
  <c r="U174" i="10"/>
  <c r="T174" i="10"/>
  <c r="S174" i="10"/>
  <c r="Q174" i="10"/>
  <c r="L174" i="10"/>
  <c r="G174" i="10"/>
  <c r="U173" i="10"/>
  <c r="T173" i="10"/>
  <c r="S173" i="10"/>
  <c r="P173" i="10"/>
  <c r="V173" i="10" s="1"/>
  <c r="L173" i="10"/>
  <c r="G173" i="10"/>
  <c r="V172" i="10"/>
  <c r="U172" i="10"/>
  <c r="S172" i="10"/>
  <c r="Q172" i="10"/>
  <c r="L172" i="10"/>
  <c r="G172" i="10"/>
  <c r="D172" i="10"/>
  <c r="T172" i="10" s="1"/>
  <c r="V171" i="10"/>
  <c r="U171" i="10"/>
  <c r="T171" i="10"/>
  <c r="S171" i="10"/>
  <c r="Q171" i="10"/>
  <c r="L171" i="10"/>
  <c r="G171" i="10"/>
  <c r="V170" i="10"/>
  <c r="U170" i="10"/>
  <c r="T170" i="10"/>
  <c r="S170" i="10"/>
  <c r="Q170" i="10"/>
  <c r="L170" i="10"/>
  <c r="G170" i="10"/>
  <c r="V169" i="10"/>
  <c r="U169" i="10"/>
  <c r="T169" i="10"/>
  <c r="S169" i="10"/>
  <c r="Q169" i="10"/>
  <c r="L169" i="10"/>
  <c r="G169" i="10"/>
  <c r="V168" i="10"/>
  <c r="U168" i="10"/>
  <c r="T168" i="10"/>
  <c r="W168" i="10" s="1"/>
  <c r="S168" i="10"/>
  <c r="Q168" i="10"/>
  <c r="I168" i="10"/>
  <c r="L168" i="10" s="1"/>
  <c r="G168" i="10"/>
  <c r="V167" i="10"/>
  <c r="U167" i="10"/>
  <c r="T167" i="10"/>
  <c r="S167" i="10"/>
  <c r="W167" i="10" s="1"/>
  <c r="Q167" i="10"/>
  <c r="L167" i="10"/>
  <c r="G167" i="10"/>
  <c r="V166" i="10"/>
  <c r="U166" i="10"/>
  <c r="W166" i="10" s="1"/>
  <c r="T166" i="10"/>
  <c r="S166" i="10"/>
  <c r="Q166" i="10"/>
  <c r="L166" i="10"/>
  <c r="G166" i="10"/>
  <c r="V165" i="10"/>
  <c r="U165" i="10"/>
  <c r="T165" i="10"/>
  <c r="S165" i="10"/>
  <c r="W165" i="10" s="1"/>
  <c r="Q165" i="10"/>
  <c r="L165" i="10"/>
  <c r="G165" i="10"/>
  <c r="V164" i="10"/>
  <c r="U164" i="10"/>
  <c r="W164" i="10" s="1"/>
  <c r="T164" i="10"/>
  <c r="S164" i="10"/>
  <c r="Q164" i="10"/>
  <c r="L164" i="10"/>
  <c r="G164" i="10"/>
  <c r="V163" i="10"/>
  <c r="U163" i="10"/>
  <c r="T163" i="10"/>
  <c r="S163" i="10"/>
  <c r="W163" i="10" s="1"/>
  <c r="Q163" i="10"/>
  <c r="L163" i="10"/>
  <c r="G163" i="10"/>
  <c r="V162" i="10"/>
  <c r="U162" i="10"/>
  <c r="W162" i="10" s="1"/>
  <c r="T162" i="10"/>
  <c r="S162" i="10"/>
  <c r="Q162" i="10"/>
  <c r="L162" i="10"/>
  <c r="G162" i="10"/>
  <c r="V161" i="10"/>
  <c r="U161" i="10"/>
  <c r="T161" i="10"/>
  <c r="S161" i="10"/>
  <c r="W161" i="10" s="1"/>
  <c r="Q161" i="10"/>
  <c r="L161" i="10"/>
  <c r="G161" i="10"/>
  <c r="V160" i="10"/>
  <c r="U160" i="10"/>
  <c r="W160" i="10" s="1"/>
  <c r="T160" i="10"/>
  <c r="S160" i="10"/>
  <c r="Q160" i="10"/>
  <c r="L160" i="10"/>
  <c r="G160" i="10"/>
  <c r="V159" i="10"/>
  <c r="U159" i="10"/>
  <c r="T159" i="10"/>
  <c r="S159" i="10"/>
  <c r="W159" i="10" s="1"/>
  <c r="Q159" i="10"/>
  <c r="L159" i="10"/>
  <c r="G159" i="10"/>
  <c r="T158" i="10"/>
  <c r="Q158" i="10"/>
  <c r="W157" i="10"/>
  <c r="V157" i="10"/>
  <c r="U157" i="10"/>
  <c r="T157" i="10"/>
  <c r="S157" i="10"/>
  <c r="Q157" i="10"/>
  <c r="L157" i="10"/>
  <c r="G157" i="10"/>
  <c r="V156" i="10"/>
  <c r="U156" i="10"/>
  <c r="T156" i="10"/>
  <c r="S156" i="10"/>
  <c r="W156" i="10" s="1"/>
  <c r="Q156" i="10"/>
  <c r="L156" i="10"/>
  <c r="G156" i="10"/>
  <c r="V155" i="10"/>
  <c r="W155" i="10" s="1"/>
  <c r="U155" i="10"/>
  <c r="T155" i="10"/>
  <c r="S155" i="10"/>
  <c r="Q155" i="10"/>
  <c r="L155" i="10"/>
  <c r="G155" i="10"/>
  <c r="V154" i="10"/>
  <c r="U154" i="10"/>
  <c r="T154" i="10"/>
  <c r="S154" i="10"/>
  <c r="Q154" i="10"/>
  <c r="L154" i="10"/>
  <c r="G154" i="10"/>
  <c r="V153" i="10"/>
  <c r="U153" i="10"/>
  <c r="W153" i="10" s="1"/>
  <c r="T153" i="10"/>
  <c r="S153" i="10"/>
  <c r="Q153" i="10"/>
  <c r="L153" i="10"/>
  <c r="G153" i="10"/>
  <c r="V152" i="10"/>
  <c r="U152" i="10"/>
  <c r="T152" i="10"/>
  <c r="S152" i="10"/>
  <c r="W152" i="10" s="1"/>
  <c r="Q152" i="10"/>
  <c r="L152" i="10"/>
  <c r="G152" i="10"/>
  <c r="V151" i="10"/>
  <c r="U151" i="10"/>
  <c r="T151" i="10"/>
  <c r="W151" i="10" s="1"/>
  <c r="S151" i="10"/>
  <c r="Q151" i="10"/>
  <c r="L151" i="10"/>
  <c r="G151" i="10"/>
  <c r="V150" i="10"/>
  <c r="U150" i="10"/>
  <c r="T150" i="10"/>
  <c r="S150" i="10"/>
  <c r="Q150" i="10"/>
  <c r="L150" i="10"/>
  <c r="G150" i="10"/>
  <c r="V149" i="10"/>
  <c r="U149" i="10"/>
  <c r="T149" i="10"/>
  <c r="S149" i="10"/>
  <c r="W149" i="10" s="1"/>
  <c r="Q149" i="10"/>
  <c r="L149" i="10"/>
  <c r="G149" i="10"/>
  <c r="V148" i="10"/>
  <c r="U148" i="10"/>
  <c r="S148" i="10"/>
  <c r="Q148" i="10"/>
  <c r="L148" i="10"/>
  <c r="D148" i="10"/>
  <c r="T148" i="10" s="1"/>
  <c r="V147" i="10"/>
  <c r="U147" i="10"/>
  <c r="T147" i="10"/>
  <c r="S147" i="10"/>
  <c r="Q147" i="10"/>
  <c r="L147" i="10"/>
  <c r="G147" i="10"/>
  <c r="V146" i="10"/>
  <c r="U146" i="10"/>
  <c r="T146" i="10"/>
  <c r="S146" i="10"/>
  <c r="W146" i="10" s="1"/>
  <c r="Q146" i="10"/>
  <c r="L146" i="10"/>
  <c r="G146" i="10"/>
  <c r="V145" i="10"/>
  <c r="U145" i="10"/>
  <c r="T145" i="10"/>
  <c r="S145" i="10"/>
  <c r="W145" i="10" s="1"/>
  <c r="Q145" i="10"/>
  <c r="L145" i="10"/>
  <c r="G145" i="10"/>
  <c r="V144" i="10"/>
  <c r="U144" i="10"/>
  <c r="T144" i="10"/>
  <c r="S144" i="10"/>
  <c r="Q144" i="10"/>
  <c r="L144" i="10"/>
  <c r="G144" i="10"/>
  <c r="V143" i="10"/>
  <c r="U143" i="10"/>
  <c r="T143" i="10"/>
  <c r="S143" i="10"/>
  <c r="W143" i="10" s="1"/>
  <c r="Q143" i="10"/>
  <c r="L143" i="10"/>
  <c r="G143" i="10"/>
  <c r="V142" i="10"/>
  <c r="U142" i="10"/>
  <c r="T142" i="10"/>
  <c r="S142" i="10"/>
  <c r="W142" i="10" s="1"/>
  <c r="Q142" i="10"/>
  <c r="L142" i="10"/>
  <c r="G142" i="10"/>
  <c r="V141" i="10"/>
  <c r="U141" i="10"/>
  <c r="T141" i="10"/>
  <c r="S141" i="10"/>
  <c r="Q141" i="10"/>
  <c r="L141" i="10"/>
  <c r="G141" i="10"/>
  <c r="V140" i="10"/>
  <c r="U140" i="10"/>
  <c r="T140" i="10"/>
  <c r="S140" i="10"/>
  <c r="Q140" i="10"/>
  <c r="L140" i="10"/>
  <c r="G140" i="10"/>
  <c r="V139" i="10"/>
  <c r="U139" i="10"/>
  <c r="T139" i="10"/>
  <c r="S139" i="10"/>
  <c r="W139" i="10" s="1"/>
  <c r="Q139" i="10"/>
  <c r="L139" i="10"/>
  <c r="G139" i="10"/>
  <c r="V138" i="10"/>
  <c r="U138" i="10"/>
  <c r="T138" i="10"/>
  <c r="S138" i="10"/>
  <c r="Q138" i="10"/>
  <c r="L138" i="10"/>
  <c r="G138" i="10"/>
  <c r="V137" i="10"/>
  <c r="U137" i="10"/>
  <c r="T137" i="10"/>
  <c r="S137" i="10"/>
  <c r="Q137" i="10"/>
  <c r="L137" i="10"/>
  <c r="G137" i="10"/>
  <c r="V136" i="10"/>
  <c r="U136" i="10"/>
  <c r="T136" i="10"/>
  <c r="S136" i="10"/>
  <c r="Q136" i="10"/>
  <c r="L136" i="10"/>
  <c r="G136" i="10"/>
  <c r="V135" i="10"/>
  <c r="U135" i="10"/>
  <c r="T135" i="10"/>
  <c r="S135" i="10"/>
  <c r="Q135" i="10"/>
  <c r="L135" i="10"/>
  <c r="G135" i="10"/>
  <c r="V134" i="10"/>
  <c r="U134" i="10"/>
  <c r="T134" i="10"/>
  <c r="S134" i="10"/>
  <c r="Q134" i="10"/>
  <c r="L134" i="10"/>
  <c r="G134" i="10"/>
  <c r="V133" i="10"/>
  <c r="U133" i="10"/>
  <c r="T133" i="10"/>
  <c r="S133" i="10"/>
  <c r="Q133" i="10"/>
  <c r="L133" i="10"/>
  <c r="G133" i="10"/>
  <c r="V132" i="10"/>
  <c r="U132" i="10"/>
  <c r="T132" i="10"/>
  <c r="S132" i="10"/>
  <c r="Q132" i="10"/>
  <c r="L132" i="10"/>
  <c r="G132" i="10"/>
  <c r="V131" i="10"/>
  <c r="U131" i="10"/>
  <c r="T131" i="10"/>
  <c r="S131" i="10"/>
  <c r="Q131" i="10"/>
  <c r="L131" i="10"/>
  <c r="G131" i="10"/>
  <c r="V130" i="10"/>
  <c r="U130" i="10"/>
  <c r="T130" i="10"/>
  <c r="S130" i="10"/>
  <c r="W130" i="10" s="1"/>
  <c r="Q130" i="10"/>
  <c r="L130" i="10"/>
  <c r="G130" i="10"/>
  <c r="V129" i="10"/>
  <c r="U129" i="10"/>
  <c r="T129" i="10"/>
  <c r="S129" i="10"/>
  <c r="W129" i="10" s="1"/>
  <c r="Q129" i="10"/>
  <c r="L129" i="10"/>
  <c r="G129" i="10"/>
  <c r="V128" i="10"/>
  <c r="U128" i="10"/>
  <c r="S128" i="10"/>
  <c r="N128" i="10"/>
  <c r="T128" i="10" s="1"/>
  <c r="L128" i="10"/>
  <c r="G128" i="10"/>
  <c r="V127" i="10"/>
  <c r="U127" i="10"/>
  <c r="T127" i="10"/>
  <c r="S127" i="10"/>
  <c r="Q127" i="10"/>
  <c r="L127" i="10"/>
  <c r="G127" i="10"/>
  <c r="V126" i="10"/>
  <c r="U126" i="10"/>
  <c r="T126" i="10"/>
  <c r="S126" i="10"/>
  <c r="Q126" i="10"/>
  <c r="L126" i="10"/>
  <c r="G126" i="10"/>
  <c r="V125" i="10"/>
  <c r="U125" i="10"/>
  <c r="S125" i="10"/>
  <c r="N125" i="10"/>
  <c r="T125" i="10" s="1"/>
  <c r="L125" i="10"/>
  <c r="G125" i="10"/>
  <c r="V124" i="10"/>
  <c r="U124" i="10"/>
  <c r="T124" i="10"/>
  <c r="S124" i="10"/>
  <c r="Q124" i="10"/>
  <c r="L124" i="10"/>
  <c r="G124" i="10"/>
  <c r="V123" i="10"/>
  <c r="U123" i="10"/>
  <c r="T123" i="10"/>
  <c r="S123" i="10"/>
  <c r="Q123" i="10"/>
  <c r="L123" i="10"/>
  <c r="G123" i="10"/>
  <c r="V122" i="10"/>
  <c r="U122" i="10"/>
  <c r="T122" i="10"/>
  <c r="W122" i="10" s="1"/>
  <c r="S122" i="10"/>
  <c r="Q122" i="10"/>
  <c r="L122" i="10"/>
  <c r="G122" i="10"/>
  <c r="V121" i="10"/>
  <c r="U121" i="10"/>
  <c r="T121" i="10"/>
  <c r="S121" i="10"/>
  <c r="Q121" i="10"/>
  <c r="L121" i="10"/>
  <c r="G121" i="10"/>
  <c r="V120" i="10"/>
  <c r="U120" i="10"/>
  <c r="T120" i="10"/>
  <c r="W120" i="10" s="1"/>
  <c r="S120" i="10"/>
  <c r="Q120" i="10"/>
  <c r="N120" i="10"/>
  <c r="L120" i="10"/>
  <c r="G120" i="10"/>
  <c r="V119" i="10"/>
  <c r="U119" i="10"/>
  <c r="T119" i="10"/>
  <c r="S119" i="10"/>
  <c r="Q119" i="10"/>
  <c r="L119" i="10"/>
  <c r="G119" i="10"/>
  <c r="V118" i="10"/>
  <c r="U118" i="10"/>
  <c r="T118" i="10"/>
  <c r="S118" i="10"/>
  <c r="W118" i="10" s="1"/>
  <c r="Q118" i="10"/>
  <c r="L118" i="10"/>
  <c r="G118" i="10"/>
  <c r="V117" i="10"/>
  <c r="U117" i="10"/>
  <c r="T117" i="10"/>
  <c r="S117" i="10"/>
  <c r="W117" i="10" s="1"/>
  <c r="Q117" i="10"/>
  <c r="L117" i="10"/>
  <c r="G117" i="10"/>
  <c r="V116" i="10"/>
  <c r="U116" i="10"/>
  <c r="T116" i="10"/>
  <c r="S116" i="10"/>
  <c r="Q116" i="10"/>
  <c r="L116" i="10"/>
  <c r="G116" i="10"/>
  <c r="V115" i="10"/>
  <c r="U115" i="10"/>
  <c r="T115" i="10"/>
  <c r="S115" i="10"/>
  <c r="Q115" i="10"/>
  <c r="L115" i="10"/>
  <c r="G115" i="10"/>
  <c r="V114" i="10"/>
  <c r="U114" i="10"/>
  <c r="T114" i="10"/>
  <c r="S114" i="10"/>
  <c r="W114" i="10" s="1"/>
  <c r="Q114" i="10"/>
  <c r="L114" i="10"/>
  <c r="G114" i="10"/>
  <c r="V113" i="10"/>
  <c r="U113" i="10"/>
  <c r="T113" i="10"/>
  <c r="S113" i="10"/>
  <c r="Q113" i="10"/>
  <c r="L113" i="10"/>
  <c r="G113" i="10"/>
  <c r="V112" i="10"/>
  <c r="U112" i="10"/>
  <c r="T112" i="10"/>
  <c r="S112" i="10"/>
  <c r="Q112" i="10"/>
  <c r="L112" i="10"/>
  <c r="G112" i="10"/>
  <c r="V111" i="10"/>
  <c r="U111" i="10"/>
  <c r="T111" i="10"/>
  <c r="S111" i="10"/>
  <c r="Q111" i="10"/>
  <c r="L111" i="10"/>
  <c r="G111" i="10"/>
  <c r="V110" i="10"/>
  <c r="U110" i="10"/>
  <c r="T110" i="10"/>
  <c r="S110" i="10"/>
  <c r="Q110" i="10"/>
  <c r="L110" i="10"/>
  <c r="G110" i="10"/>
  <c r="V109" i="10"/>
  <c r="U109" i="10"/>
  <c r="T109" i="10"/>
  <c r="S109" i="10"/>
  <c r="Q109" i="10"/>
  <c r="L109" i="10"/>
  <c r="G109" i="10"/>
  <c r="V108" i="10"/>
  <c r="U108" i="10"/>
  <c r="T108" i="10"/>
  <c r="S108" i="10"/>
  <c r="Q108" i="10"/>
  <c r="L108" i="10"/>
  <c r="G108" i="10"/>
  <c r="V107" i="10"/>
  <c r="U107" i="10"/>
  <c r="T107" i="10"/>
  <c r="S107" i="10"/>
  <c r="Q107" i="10"/>
  <c r="L107" i="10"/>
  <c r="G107" i="10"/>
  <c r="V106" i="10"/>
  <c r="U106" i="10"/>
  <c r="T106" i="10"/>
  <c r="S106" i="10"/>
  <c r="Q106" i="10"/>
  <c r="L106" i="10"/>
  <c r="G106" i="10"/>
  <c r="V105" i="10"/>
  <c r="U105" i="10"/>
  <c r="T105" i="10"/>
  <c r="S105" i="10"/>
  <c r="W105" i="10" s="1"/>
  <c r="Q105" i="10"/>
  <c r="L105" i="10"/>
  <c r="G105" i="10"/>
  <c r="V104" i="10"/>
  <c r="U104" i="10"/>
  <c r="T104" i="10"/>
  <c r="S104" i="10"/>
  <c r="W104" i="10" s="1"/>
  <c r="Q104" i="10"/>
  <c r="L104" i="10"/>
  <c r="G104" i="10"/>
  <c r="V103" i="10"/>
  <c r="U103" i="10"/>
  <c r="T103" i="10"/>
  <c r="S103" i="10"/>
  <c r="Q103" i="10"/>
  <c r="L103" i="10"/>
  <c r="G103" i="10"/>
  <c r="V102" i="10"/>
  <c r="U102" i="10"/>
  <c r="S102" i="10"/>
  <c r="Q102" i="10"/>
  <c r="L102" i="10"/>
  <c r="D102" i="10"/>
  <c r="T102" i="10" s="1"/>
  <c r="V101" i="10"/>
  <c r="U101" i="10"/>
  <c r="S101" i="10"/>
  <c r="W101" i="10" s="1"/>
  <c r="N101" i="10"/>
  <c r="T101" i="10" s="1"/>
  <c r="L101" i="10"/>
  <c r="G101" i="10"/>
  <c r="W100" i="10"/>
  <c r="V100" i="10"/>
  <c r="U100" i="10"/>
  <c r="T100" i="10"/>
  <c r="S100" i="10"/>
  <c r="Q100" i="10"/>
  <c r="L100" i="10"/>
  <c r="G100" i="10"/>
  <c r="V99" i="10"/>
  <c r="U99" i="10"/>
  <c r="T99" i="10"/>
  <c r="W99" i="10" s="1"/>
  <c r="S99" i="10"/>
  <c r="Q99" i="10"/>
  <c r="L99" i="10"/>
  <c r="G99" i="10"/>
  <c r="V98" i="10"/>
  <c r="U98" i="10"/>
  <c r="T98" i="10"/>
  <c r="S98" i="10"/>
  <c r="Q98" i="10"/>
  <c r="P98" i="10"/>
  <c r="L98" i="10"/>
  <c r="G98" i="10"/>
  <c r="V97" i="10"/>
  <c r="U97" i="10"/>
  <c r="T97" i="10"/>
  <c r="S97" i="10"/>
  <c r="W97" i="10" s="1"/>
  <c r="Q97" i="10"/>
  <c r="L97" i="10"/>
  <c r="G97" i="10"/>
  <c r="V96" i="10"/>
  <c r="U96" i="10"/>
  <c r="T96" i="10"/>
  <c r="S96" i="10"/>
  <c r="Q96" i="10"/>
  <c r="L96" i="10"/>
  <c r="G96" i="10"/>
  <c r="V95" i="10"/>
  <c r="U95" i="10"/>
  <c r="T95" i="10"/>
  <c r="S95" i="10"/>
  <c r="Q95" i="10"/>
  <c r="L95" i="10"/>
  <c r="G95" i="10"/>
  <c r="V94" i="10"/>
  <c r="U94" i="10"/>
  <c r="T94" i="10"/>
  <c r="S94" i="10"/>
  <c r="W94" i="10" s="1"/>
  <c r="Q94" i="10"/>
  <c r="L94" i="10"/>
  <c r="G94" i="10"/>
  <c r="V93" i="10"/>
  <c r="U93" i="10"/>
  <c r="T93" i="10"/>
  <c r="S93" i="10"/>
  <c r="Q93" i="10"/>
  <c r="L93" i="10"/>
  <c r="G93" i="10"/>
  <c r="V92" i="10"/>
  <c r="U92" i="10"/>
  <c r="T92" i="10"/>
  <c r="S92" i="10"/>
  <c r="Q92" i="10"/>
  <c r="G92" i="10"/>
  <c r="V91" i="10"/>
  <c r="U91" i="10"/>
  <c r="T91" i="10"/>
  <c r="S91" i="10"/>
  <c r="W91" i="10" s="1"/>
  <c r="Q91" i="10"/>
  <c r="L91" i="10"/>
  <c r="G91" i="10"/>
  <c r="V90" i="10"/>
  <c r="U90" i="10"/>
  <c r="T90" i="10"/>
  <c r="S90" i="10"/>
  <c r="Q90" i="10"/>
  <c r="L90" i="10"/>
  <c r="G90" i="10"/>
  <c r="W89" i="10"/>
  <c r="V89" i="10"/>
  <c r="U89" i="10"/>
  <c r="T89" i="10"/>
  <c r="S89" i="10"/>
  <c r="Q89" i="10"/>
  <c r="L89" i="10"/>
  <c r="G89" i="10"/>
  <c r="V88" i="10"/>
  <c r="U88" i="10"/>
  <c r="T88" i="10"/>
  <c r="S88" i="10"/>
  <c r="Q88" i="10"/>
  <c r="L88" i="10"/>
  <c r="G88" i="10"/>
  <c r="V87" i="10"/>
  <c r="W87" i="10" s="1"/>
  <c r="U87" i="10"/>
  <c r="T87" i="10"/>
  <c r="S87" i="10"/>
  <c r="Q87" i="10"/>
  <c r="L87" i="10"/>
  <c r="G87" i="10"/>
  <c r="AE86" i="10"/>
  <c r="V86" i="10"/>
  <c r="U86" i="10"/>
  <c r="T86" i="10"/>
  <c r="S86" i="10"/>
  <c r="W86" i="10" s="1"/>
  <c r="Q86" i="10"/>
  <c r="H86" i="10"/>
  <c r="L86" i="10" s="1"/>
  <c r="G86" i="10"/>
  <c r="V85" i="10"/>
  <c r="U85" i="10"/>
  <c r="T85" i="10"/>
  <c r="S85" i="10"/>
  <c r="Q85" i="10"/>
  <c r="L85" i="10"/>
  <c r="G85" i="10"/>
  <c r="W84" i="10"/>
  <c r="V84" i="10"/>
  <c r="U84" i="10"/>
  <c r="T84" i="10"/>
  <c r="S84" i="10"/>
  <c r="Q84" i="10"/>
  <c r="L84" i="10"/>
  <c r="D84" i="10"/>
  <c r="G84" i="10" s="1"/>
  <c r="V83" i="10"/>
  <c r="U83" i="10"/>
  <c r="T83" i="10"/>
  <c r="S83" i="10"/>
  <c r="Q83" i="10"/>
  <c r="L83" i="10"/>
  <c r="G83" i="10"/>
  <c r="V82" i="10"/>
  <c r="U82" i="10"/>
  <c r="T82" i="10"/>
  <c r="S82" i="10"/>
  <c r="Q82" i="10"/>
  <c r="L82" i="10"/>
  <c r="G82" i="10"/>
  <c r="V81" i="10"/>
  <c r="U81" i="10"/>
  <c r="T81" i="10"/>
  <c r="S81" i="10"/>
  <c r="W81" i="10" s="1"/>
  <c r="Q81" i="10"/>
  <c r="L81" i="10"/>
  <c r="G81" i="10"/>
  <c r="V80" i="10"/>
  <c r="U80" i="10"/>
  <c r="T80" i="10"/>
  <c r="S80" i="10"/>
  <c r="W80" i="10" s="1"/>
  <c r="Q80" i="10"/>
  <c r="L80" i="10"/>
  <c r="G80" i="10"/>
  <c r="V79" i="10"/>
  <c r="U79" i="10"/>
  <c r="T79" i="10"/>
  <c r="S79" i="10"/>
  <c r="Q79" i="10"/>
  <c r="L79" i="10"/>
  <c r="G79" i="10"/>
  <c r="V78" i="10"/>
  <c r="U78" i="10"/>
  <c r="T78" i="10"/>
  <c r="S78" i="10"/>
  <c r="W78" i="10" s="1"/>
  <c r="Q78" i="10"/>
  <c r="L78" i="10"/>
  <c r="G78" i="10"/>
  <c r="V77" i="10"/>
  <c r="U77" i="10"/>
  <c r="T77" i="10"/>
  <c r="S77" i="10"/>
  <c r="W77" i="10" s="1"/>
  <c r="Q77" i="10"/>
  <c r="L77" i="10"/>
  <c r="G77" i="10"/>
  <c r="V76" i="10"/>
  <c r="U76" i="10"/>
  <c r="T76" i="10"/>
  <c r="S76" i="10"/>
  <c r="P76" i="10"/>
  <c r="Q76" i="10" s="1"/>
  <c r="L76" i="10"/>
  <c r="G76" i="10"/>
  <c r="V75" i="10"/>
  <c r="U75" i="10"/>
  <c r="T75" i="10"/>
  <c r="S75" i="10"/>
  <c r="Q75" i="10"/>
  <c r="L75" i="10"/>
  <c r="G75" i="10"/>
  <c r="V74" i="10"/>
  <c r="U74" i="10"/>
  <c r="S74" i="10"/>
  <c r="Q74" i="10"/>
  <c r="L74" i="10"/>
  <c r="D74" i="10"/>
  <c r="T74" i="10" s="1"/>
  <c r="V73" i="10"/>
  <c r="U73" i="10"/>
  <c r="T73" i="10"/>
  <c r="W73" i="10" s="1"/>
  <c r="S73" i="10"/>
  <c r="Q73" i="10"/>
  <c r="N73" i="10"/>
  <c r="L73" i="10"/>
  <c r="G73" i="10"/>
  <c r="D73" i="10"/>
  <c r="V72" i="10"/>
  <c r="U72" i="10"/>
  <c r="T72" i="10"/>
  <c r="S72" i="10"/>
  <c r="W72" i="10" s="1"/>
  <c r="Q72" i="10"/>
  <c r="L72" i="10"/>
  <c r="G72" i="10"/>
  <c r="V71" i="10"/>
  <c r="U71" i="10"/>
  <c r="T71" i="10"/>
  <c r="W71" i="10" s="1"/>
  <c r="S71" i="10"/>
  <c r="Q71" i="10"/>
  <c r="L71" i="10"/>
  <c r="D71" i="10"/>
  <c r="G71" i="10" s="1"/>
  <c r="Q70" i="10"/>
  <c r="L70" i="10"/>
  <c r="G70" i="10"/>
  <c r="Q69" i="10"/>
  <c r="V68" i="10"/>
  <c r="U68" i="10"/>
  <c r="T68" i="10"/>
  <c r="S68" i="10"/>
  <c r="Q68" i="10"/>
  <c r="L68" i="10"/>
  <c r="G68" i="10"/>
  <c r="V67" i="10"/>
  <c r="U67" i="10"/>
  <c r="T67" i="10"/>
  <c r="S67" i="10"/>
  <c r="Q67" i="10"/>
  <c r="L67" i="10"/>
  <c r="G67" i="10"/>
  <c r="V66" i="10"/>
  <c r="U66" i="10"/>
  <c r="T66" i="10"/>
  <c r="S66" i="10"/>
  <c r="W66" i="10" s="1"/>
  <c r="Q66" i="10"/>
  <c r="L66" i="10"/>
  <c r="G66" i="10"/>
  <c r="V65" i="10"/>
  <c r="U65" i="10"/>
  <c r="T65" i="10"/>
  <c r="S65" i="10"/>
  <c r="Q65" i="10"/>
  <c r="L65" i="10"/>
  <c r="G65" i="10"/>
  <c r="V64" i="10"/>
  <c r="U64" i="10"/>
  <c r="T64" i="10"/>
  <c r="S64" i="10"/>
  <c r="Q64" i="10"/>
  <c r="L64" i="10"/>
  <c r="G64" i="10"/>
  <c r="V63" i="10"/>
  <c r="U63" i="10"/>
  <c r="T63" i="10"/>
  <c r="S63" i="10"/>
  <c r="Q63" i="10"/>
  <c r="L63" i="10"/>
  <c r="G63" i="10"/>
  <c r="V62" i="10"/>
  <c r="U62" i="10"/>
  <c r="T62" i="10"/>
  <c r="S62" i="10"/>
  <c r="Q62" i="10"/>
  <c r="L62" i="10"/>
  <c r="G62" i="10"/>
  <c r="V61" i="10"/>
  <c r="U61" i="10"/>
  <c r="S61" i="10"/>
  <c r="N61" i="10"/>
  <c r="T61" i="10" s="1"/>
  <c r="L61" i="10"/>
  <c r="G61" i="10"/>
  <c r="V60" i="10"/>
  <c r="U60" i="10"/>
  <c r="T60" i="10"/>
  <c r="S60" i="10"/>
  <c r="Q60" i="10"/>
  <c r="L60" i="10"/>
  <c r="G60" i="10"/>
  <c r="Q59" i="10"/>
  <c r="V58" i="10"/>
  <c r="U58" i="10"/>
  <c r="T58" i="10"/>
  <c r="S58" i="10"/>
  <c r="Q58" i="10"/>
  <c r="L58" i="10"/>
  <c r="G58" i="10"/>
  <c r="V57" i="10"/>
  <c r="U57" i="10"/>
  <c r="T57" i="10"/>
  <c r="S57" i="10"/>
  <c r="Q57" i="10"/>
  <c r="L57" i="10"/>
  <c r="G57" i="10"/>
  <c r="V56" i="10"/>
  <c r="U56" i="10"/>
  <c r="T56" i="10"/>
  <c r="S56" i="10"/>
  <c r="W56" i="10" s="1"/>
  <c r="Q56" i="10"/>
  <c r="L56" i="10"/>
  <c r="G56" i="10"/>
  <c r="V55" i="10"/>
  <c r="U55" i="10"/>
  <c r="T55" i="10"/>
  <c r="S55" i="10"/>
  <c r="W55" i="10" s="1"/>
  <c r="Q55" i="10"/>
  <c r="L55" i="10"/>
  <c r="G55" i="10"/>
  <c r="V54" i="10"/>
  <c r="U54" i="10"/>
  <c r="T54" i="10"/>
  <c r="S54" i="10"/>
  <c r="Q54" i="10"/>
  <c r="L54" i="10"/>
  <c r="G54" i="10"/>
  <c r="V53" i="10"/>
  <c r="U53" i="10"/>
  <c r="T53" i="10"/>
  <c r="S53" i="10"/>
  <c r="W53" i="10" s="1"/>
  <c r="Q53" i="10"/>
  <c r="L53" i="10"/>
  <c r="G53" i="10"/>
  <c r="V52" i="10"/>
  <c r="U52" i="10"/>
  <c r="T52" i="10"/>
  <c r="S52" i="10"/>
  <c r="W52" i="10" s="1"/>
  <c r="Q52" i="10"/>
  <c r="L52" i="10"/>
  <c r="G52" i="10"/>
  <c r="V51" i="10"/>
  <c r="U51" i="10"/>
  <c r="T51" i="10"/>
  <c r="S51" i="10"/>
  <c r="Q51" i="10"/>
  <c r="L51" i="10"/>
  <c r="G51" i="10"/>
  <c r="V50" i="10"/>
  <c r="U50" i="10"/>
  <c r="T50" i="10"/>
  <c r="S50" i="10"/>
  <c r="Q50" i="10"/>
  <c r="L50" i="10"/>
  <c r="G50" i="10"/>
  <c r="V49" i="10"/>
  <c r="U49" i="10"/>
  <c r="T49" i="10"/>
  <c r="S49" i="10"/>
  <c r="W49" i="10" s="1"/>
  <c r="Q49" i="10"/>
  <c r="L49" i="10"/>
  <c r="G49" i="10"/>
  <c r="V48" i="10"/>
  <c r="U48" i="10"/>
  <c r="T48" i="10"/>
  <c r="S48" i="10"/>
  <c r="Q48" i="10"/>
  <c r="L48" i="10"/>
  <c r="G48" i="10"/>
  <c r="V47" i="10"/>
  <c r="U47" i="10"/>
  <c r="T47" i="10"/>
  <c r="S47" i="10"/>
  <c r="Q47" i="10"/>
  <c r="L47" i="10"/>
  <c r="G47" i="10"/>
  <c r="V46" i="10"/>
  <c r="U46" i="10"/>
  <c r="T46" i="10"/>
  <c r="S46" i="10"/>
  <c r="Q46" i="10"/>
  <c r="L46" i="10"/>
  <c r="G46" i="10"/>
  <c r="V45" i="10"/>
  <c r="U45" i="10"/>
  <c r="T45" i="10"/>
  <c r="S45" i="10"/>
  <c r="Q45" i="10"/>
  <c r="L45" i="10"/>
  <c r="G45" i="10"/>
  <c r="V44" i="10"/>
  <c r="U44" i="10"/>
  <c r="T44" i="10"/>
  <c r="S44" i="10"/>
  <c r="Q44" i="10"/>
  <c r="L44" i="10"/>
  <c r="G44" i="10"/>
  <c r="V43" i="10"/>
  <c r="U43" i="10"/>
  <c r="T43" i="10"/>
  <c r="S43" i="10"/>
  <c r="Q43" i="10"/>
  <c r="L43" i="10"/>
  <c r="G43" i="10"/>
  <c r="V42" i="10"/>
  <c r="U42" i="10"/>
  <c r="T42" i="10"/>
  <c r="S42" i="10"/>
  <c r="Q42" i="10"/>
  <c r="L42" i="10"/>
  <c r="G42" i="10"/>
  <c r="V41" i="10"/>
  <c r="U41" i="10"/>
  <c r="T41" i="10"/>
  <c r="S41" i="10"/>
  <c r="Q41" i="10"/>
  <c r="L41" i="10"/>
  <c r="G41" i="10"/>
  <c r="V40" i="10"/>
  <c r="U40" i="10"/>
  <c r="T40" i="10"/>
  <c r="S40" i="10"/>
  <c r="W40" i="10" s="1"/>
  <c r="Q40" i="10"/>
  <c r="L40" i="10"/>
  <c r="G40" i="10"/>
  <c r="V39" i="10"/>
  <c r="U39" i="10"/>
  <c r="T39" i="10"/>
  <c r="S39" i="10"/>
  <c r="W39" i="10" s="1"/>
  <c r="Q39" i="10"/>
  <c r="L39" i="10"/>
  <c r="G39" i="10"/>
  <c r="V38" i="10"/>
  <c r="U38" i="10"/>
  <c r="T38" i="10"/>
  <c r="S38" i="10"/>
  <c r="Q38" i="10"/>
  <c r="L38" i="10"/>
  <c r="G38" i="10"/>
  <c r="V37" i="10"/>
  <c r="U37" i="10"/>
  <c r="T37" i="10"/>
  <c r="S37" i="10"/>
  <c r="W37" i="10" s="1"/>
  <c r="Q37" i="10"/>
  <c r="L37" i="10"/>
  <c r="G37" i="10"/>
  <c r="Q36" i="10"/>
  <c r="V35" i="10"/>
  <c r="U35" i="10"/>
  <c r="T35" i="10"/>
  <c r="S35" i="10"/>
  <c r="Q35" i="10"/>
  <c r="L35" i="10"/>
  <c r="G35" i="10"/>
  <c r="V34" i="10"/>
  <c r="U34" i="10"/>
  <c r="T34" i="10"/>
  <c r="S34" i="10"/>
  <c r="Q34" i="10"/>
  <c r="L34" i="10"/>
  <c r="G34" i="10"/>
  <c r="V33" i="10"/>
  <c r="U33" i="10"/>
  <c r="T33" i="10"/>
  <c r="S33" i="10"/>
  <c r="Q33" i="10"/>
  <c r="L33" i="10"/>
  <c r="G33" i="10"/>
  <c r="V32" i="10"/>
  <c r="U32" i="10"/>
  <c r="T32" i="10"/>
  <c r="W32" i="10" s="1"/>
  <c r="S32" i="10"/>
  <c r="Q32" i="10"/>
  <c r="L32" i="10"/>
  <c r="G32" i="10"/>
  <c r="V31" i="10"/>
  <c r="U31" i="10"/>
  <c r="T31" i="10"/>
  <c r="S31" i="10"/>
  <c r="Q31" i="10"/>
  <c r="L31" i="10"/>
  <c r="G31" i="10"/>
  <c r="V30" i="10"/>
  <c r="U30" i="10"/>
  <c r="T30" i="10"/>
  <c r="S30" i="10"/>
  <c r="Q30" i="10"/>
  <c r="L30" i="10"/>
  <c r="G30" i="10"/>
  <c r="V29" i="10"/>
  <c r="U29" i="10"/>
  <c r="T29" i="10"/>
  <c r="S29" i="10"/>
  <c r="W29" i="10" s="1"/>
  <c r="Q29" i="10"/>
  <c r="L29" i="10"/>
  <c r="G29" i="10"/>
  <c r="V28" i="10"/>
  <c r="U28" i="10"/>
  <c r="T28" i="10"/>
  <c r="S28" i="10"/>
  <c r="Q28" i="10"/>
  <c r="L28" i="10"/>
  <c r="G28" i="10"/>
  <c r="V27" i="10"/>
  <c r="U27" i="10"/>
  <c r="S27" i="10"/>
  <c r="Q27" i="10"/>
  <c r="L27" i="10"/>
  <c r="G27" i="10"/>
  <c r="D27" i="10"/>
  <c r="T27" i="10" s="1"/>
  <c r="V26" i="10"/>
  <c r="U26" i="10"/>
  <c r="S26" i="10"/>
  <c r="Q26" i="10"/>
  <c r="N26" i="10"/>
  <c r="T26" i="10" s="1"/>
  <c r="L26" i="10"/>
  <c r="G26" i="10"/>
  <c r="V25" i="10"/>
  <c r="U25" i="10"/>
  <c r="S25" i="10"/>
  <c r="N25" i="10"/>
  <c r="Q25" i="10" s="1"/>
  <c r="L25" i="10"/>
  <c r="G25" i="10"/>
  <c r="W24" i="10"/>
  <c r="V24" i="10"/>
  <c r="U24" i="10"/>
  <c r="T24" i="10"/>
  <c r="S24" i="10"/>
  <c r="Q24" i="10"/>
  <c r="L24" i="10"/>
  <c r="G24" i="10"/>
  <c r="V23" i="10"/>
  <c r="U23" i="10"/>
  <c r="T23" i="10"/>
  <c r="S23" i="10"/>
  <c r="Q23" i="10"/>
  <c r="I23" i="10"/>
  <c r="L23" i="10" s="1"/>
  <c r="G23" i="10"/>
  <c r="V22" i="10"/>
  <c r="U22" i="10"/>
  <c r="T22" i="10"/>
  <c r="S22" i="10"/>
  <c r="Q22" i="10"/>
  <c r="L22" i="10"/>
  <c r="G22" i="10"/>
  <c r="V21" i="10"/>
  <c r="U21" i="10"/>
  <c r="T21" i="10"/>
  <c r="S21" i="10"/>
  <c r="W21" i="10" s="1"/>
  <c r="Q21" i="10"/>
  <c r="L21" i="10"/>
  <c r="G21" i="10"/>
  <c r="V20" i="10"/>
  <c r="U20" i="10"/>
  <c r="T20" i="10"/>
  <c r="S20" i="10"/>
  <c r="Q20" i="10"/>
  <c r="N20" i="10"/>
  <c r="L20" i="10"/>
  <c r="G20" i="10"/>
  <c r="V19" i="10"/>
  <c r="U19" i="10"/>
  <c r="T19" i="10"/>
  <c r="S19" i="10"/>
  <c r="W19" i="10" s="1"/>
  <c r="Q19" i="10"/>
  <c r="L19" i="10"/>
  <c r="G19" i="10"/>
  <c r="V18" i="10"/>
  <c r="U18" i="10"/>
  <c r="S18" i="10"/>
  <c r="Q18" i="10"/>
  <c r="L18" i="10"/>
  <c r="D18" i="10"/>
  <c r="T18" i="10" s="1"/>
  <c r="V17" i="10"/>
  <c r="U17" i="10"/>
  <c r="T17" i="10"/>
  <c r="W17" i="10" s="1"/>
  <c r="S17" i="10"/>
  <c r="N17" i="10"/>
  <c r="Q17" i="10" s="1"/>
  <c r="L17" i="10"/>
  <c r="G17" i="10"/>
  <c r="U16" i="10"/>
  <c r="S16" i="10"/>
  <c r="P16" i="10"/>
  <c r="V16" i="10" s="1"/>
  <c r="N16" i="10"/>
  <c r="T16" i="10" s="1"/>
  <c r="L16" i="10"/>
  <c r="G16" i="10"/>
  <c r="V15" i="10"/>
  <c r="U15" i="10"/>
  <c r="W15" i="10" s="1"/>
  <c r="T15" i="10"/>
  <c r="S15" i="10"/>
  <c r="Q15" i="10"/>
  <c r="I15" i="10"/>
  <c r="L15" i="10" s="1"/>
  <c r="G15" i="10"/>
  <c r="U14" i="10"/>
  <c r="S14" i="10"/>
  <c r="P14" i="10"/>
  <c r="V14" i="10" s="1"/>
  <c r="N14" i="10"/>
  <c r="T14" i="10" s="1"/>
  <c r="L14" i="10"/>
  <c r="G14" i="10"/>
  <c r="V13" i="10"/>
  <c r="U13" i="10"/>
  <c r="T13" i="10"/>
  <c r="S13" i="10"/>
  <c r="Q13" i="10"/>
  <c r="L13" i="10"/>
  <c r="G13" i="10"/>
  <c r="AG12" i="10"/>
  <c r="AF12" i="10"/>
  <c r="V12" i="10"/>
  <c r="U12" i="10"/>
  <c r="T12" i="10"/>
  <c r="S12" i="10"/>
  <c r="Q12" i="10"/>
  <c r="L12" i="10"/>
  <c r="G12" i="10"/>
  <c r="AH11" i="10"/>
  <c r="V11" i="10"/>
  <c r="U11" i="10"/>
  <c r="T11" i="10"/>
  <c r="S11" i="10"/>
  <c r="W11" i="10" s="1"/>
  <c r="Q11" i="10"/>
  <c r="I11" i="10"/>
  <c r="L11" i="10" s="1"/>
  <c r="G11" i="10"/>
  <c r="AH10" i="10"/>
  <c r="V10" i="10"/>
  <c r="U10" i="10"/>
  <c r="T10" i="10"/>
  <c r="S10" i="10"/>
  <c r="W10" i="10" s="1"/>
  <c r="Q10" i="10"/>
  <c r="L10" i="10"/>
  <c r="G10" i="10"/>
  <c r="AH9" i="10"/>
  <c r="V9" i="10"/>
  <c r="U9" i="10"/>
  <c r="T9" i="10"/>
  <c r="S9" i="10"/>
  <c r="Q9" i="10"/>
  <c r="L9" i="10"/>
  <c r="G9" i="10"/>
  <c r="V8" i="10"/>
  <c r="U8" i="10"/>
  <c r="T8" i="10"/>
  <c r="S8" i="10"/>
  <c r="Q8" i="10"/>
  <c r="L8" i="10"/>
  <c r="G8" i="10"/>
  <c r="V7" i="10"/>
  <c r="U7" i="10"/>
  <c r="T7" i="10"/>
  <c r="S7" i="10"/>
  <c r="Q7" i="10"/>
  <c r="L7" i="10"/>
  <c r="G7" i="10"/>
  <c r="AH6" i="10"/>
  <c r="V6" i="10"/>
  <c r="U6" i="10"/>
  <c r="T6" i="10"/>
  <c r="S6" i="10"/>
  <c r="Q6" i="10"/>
  <c r="L6" i="10"/>
  <c r="G6" i="10"/>
  <c r="AH5" i="10"/>
  <c r="AH7" i="10" s="1"/>
  <c r="U5" i="10"/>
  <c r="S5" i="10"/>
  <c r="P5" i="10"/>
  <c r="V5" i="10" s="1"/>
  <c r="N5" i="10"/>
  <c r="L5" i="10"/>
  <c r="G5" i="10"/>
  <c r="U4" i="10"/>
  <c r="S4" i="10"/>
  <c r="P4" i="10"/>
  <c r="L4" i="10"/>
  <c r="D4" i="10"/>
  <c r="W9" i="10" l="1"/>
  <c r="W33" i="10"/>
  <c r="W43" i="10"/>
  <c r="W75" i="10"/>
  <c r="W90" i="10"/>
  <c r="W108" i="10"/>
  <c r="W133" i="10"/>
  <c r="Q175" i="10"/>
  <c r="Q5" i="10"/>
  <c r="W22" i="10"/>
  <c r="W50" i="10"/>
  <c r="W67" i="10"/>
  <c r="W88" i="10"/>
  <c r="W95" i="10"/>
  <c r="W115" i="10"/>
  <c r="W140" i="10"/>
  <c r="W182" i="10"/>
  <c r="W7" i="10"/>
  <c r="W41" i="10"/>
  <c r="W57" i="10"/>
  <c r="W60" i="10"/>
  <c r="W82" i="10"/>
  <c r="W106" i="10"/>
  <c r="W124" i="10"/>
  <c r="W131" i="10"/>
  <c r="W147" i="10"/>
  <c r="W31" i="10"/>
  <c r="W13" i="10"/>
  <c r="W20" i="10"/>
  <c r="W48" i="10"/>
  <c r="W65" i="10"/>
  <c r="W93" i="10"/>
  <c r="G102" i="10"/>
  <c r="W113" i="10"/>
  <c r="W138" i="10"/>
  <c r="W171" i="10"/>
  <c r="W180" i="10"/>
  <c r="W46" i="10"/>
  <c r="W63" i="10"/>
  <c r="W111" i="10"/>
  <c r="W127" i="10"/>
  <c r="W136" i="10"/>
  <c r="W154" i="10"/>
  <c r="W169" i="10"/>
  <c r="W178" i="10"/>
  <c r="W183" i="10"/>
  <c r="H190" i="10"/>
  <c r="W44" i="10"/>
  <c r="W109" i="10"/>
  <c r="W134" i="10"/>
  <c r="W150" i="10"/>
  <c r="D190" i="10"/>
  <c r="D192" i="10" s="1"/>
  <c r="G192" i="10" s="1"/>
  <c r="W25" i="10"/>
  <c r="W34" i="10"/>
  <c r="W51" i="10"/>
  <c r="W68" i="10"/>
  <c r="W76" i="10"/>
  <c r="W85" i="10"/>
  <c r="W96" i="10"/>
  <c r="W116" i="10"/>
  <c r="W141" i="10"/>
  <c r="W174" i="10"/>
  <c r="W102" i="10"/>
  <c r="G4" i="10"/>
  <c r="W8" i="10"/>
  <c r="W23" i="10"/>
  <c r="T25" i="10"/>
  <c r="W42" i="10"/>
  <c r="W58" i="10"/>
  <c r="W83" i="10"/>
  <c r="W98" i="10"/>
  <c r="W107" i="10"/>
  <c r="W132" i="10"/>
  <c r="V187" i="10"/>
  <c r="W187" i="10" s="1"/>
  <c r="W12" i="10"/>
  <c r="W123" i="10"/>
  <c r="W172" i="10"/>
  <c r="P190" i="10"/>
  <c r="Q4" i="10"/>
  <c r="Q190" i="10" s="1"/>
  <c r="W30" i="10"/>
  <c r="W47" i="10"/>
  <c r="W64" i="10"/>
  <c r="W92" i="10"/>
  <c r="W112" i="10"/>
  <c r="Q128" i="10"/>
  <c r="W137" i="10"/>
  <c r="W6" i="10"/>
  <c r="S190" i="10"/>
  <c r="W38" i="10"/>
  <c r="W54" i="10"/>
  <c r="W79" i="10"/>
  <c r="W103" i="10"/>
  <c r="W119" i="10"/>
  <c r="W121" i="10"/>
  <c r="W128" i="10"/>
  <c r="W144" i="10"/>
  <c r="W170" i="10"/>
  <c r="W179" i="10"/>
  <c r="W188" i="10"/>
  <c r="U190" i="10"/>
  <c r="AH12" i="10"/>
  <c r="W26" i="10"/>
  <c r="W28" i="10"/>
  <c r="W35" i="10"/>
  <c r="W45" i="10"/>
  <c r="W62" i="10"/>
  <c r="Q101" i="10"/>
  <c r="W110" i="10"/>
  <c r="W126" i="10"/>
  <c r="W135" i="10"/>
  <c r="T177" i="10"/>
  <c r="W177" i="10" s="1"/>
  <c r="W175" i="10"/>
  <c r="W173" i="10"/>
  <c r="W18" i="10"/>
  <c r="W27" i="10"/>
  <c r="W16" i="10"/>
  <c r="W61" i="10"/>
  <c r="W125" i="10"/>
  <c r="W148" i="10"/>
  <c r="L190" i="10"/>
  <c r="W74" i="10"/>
  <c r="W14" i="10"/>
  <c r="AH13" i="10"/>
  <c r="T5" i="10"/>
  <c r="W5" i="10" s="1"/>
  <c r="G148" i="10"/>
  <c r="I190" i="10"/>
  <c r="Q14" i="10"/>
  <c r="T4" i="10"/>
  <c r="Q16" i="10"/>
  <c r="G18" i="10"/>
  <c r="G74" i="10"/>
  <c r="Q173" i="10"/>
  <c r="N190" i="10"/>
  <c r="V4" i="10"/>
  <c r="Q61" i="10"/>
  <c r="Q125" i="10"/>
  <c r="G183" i="10"/>
  <c r="G190" i="10" l="1"/>
  <c r="Q213" i="10" s="1"/>
  <c r="V190" i="10"/>
  <c r="Q215" i="10"/>
  <c r="AK190" i="10"/>
  <c r="T190" i="10"/>
  <c r="S214" i="10" s="1"/>
  <c r="W4" i="10"/>
  <c r="W190" i="10" s="1"/>
  <c r="X215" i="10" l="1"/>
  <c r="W214" i="10"/>
  <c r="Y219" i="10"/>
  <c r="Q216" i="10"/>
  <c r="D70" i="8" l="1"/>
  <c r="D72" i="8" s="1"/>
  <c r="D57" i="8"/>
  <c r="D59" i="8" s="1"/>
</calcChain>
</file>

<file path=xl/sharedStrings.xml><?xml version="1.0" encoding="utf-8"?>
<sst xmlns="http://schemas.openxmlformats.org/spreadsheetml/2006/main" count="758" uniqueCount="502">
  <si>
    <t>OFFICE</t>
  </si>
  <si>
    <t>Personal Services</t>
  </si>
  <si>
    <t>MOOE</t>
  </si>
  <si>
    <t>Financial Expenses</t>
  </si>
  <si>
    <t xml:space="preserve">Capital Outlay </t>
  </si>
  <si>
    <t>Office of the City Mayor</t>
  </si>
  <si>
    <t>Office of the City Vice Mayor</t>
  </si>
  <si>
    <t>Office of the Sangguniang Panlungsod</t>
  </si>
  <si>
    <t>Office of the City Administrator</t>
  </si>
  <si>
    <t>Office of the City Civil Registrar</t>
  </si>
  <si>
    <t>Office of the City General Services Officer</t>
  </si>
  <si>
    <t>Office of the City Budget Officer</t>
  </si>
  <si>
    <t>Office of the City Accountant</t>
  </si>
  <si>
    <t>Office of the City Treasurer</t>
  </si>
  <si>
    <t>Office of the City Assessor</t>
  </si>
  <si>
    <t>Office of the Supervising Auditor</t>
  </si>
  <si>
    <t>Office of the City Information Officer</t>
  </si>
  <si>
    <t>Office of the City Legal Officer</t>
  </si>
  <si>
    <t>Office of the City Prosecutor</t>
  </si>
  <si>
    <t>Office of the City Judge</t>
  </si>
  <si>
    <t>Office of the City Register of Deeds</t>
  </si>
  <si>
    <t>Office of the City Health Officer</t>
  </si>
  <si>
    <t>Office of the City Agriculturist</t>
  </si>
  <si>
    <t>Office of the City Engineer</t>
  </si>
  <si>
    <t>Puerto Princesa City Slaughterhouse</t>
  </si>
  <si>
    <t>Total</t>
  </si>
  <si>
    <t>Operation of Half Way-Home Drop-In Center</t>
  </si>
  <si>
    <t>First 1000 Days</t>
  </si>
  <si>
    <t xml:space="preserve"> </t>
  </si>
  <si>
    <t>Services for Minors</t>
  </si>
  <si>
    <t>Home Care for PWD and Senior Citizens</t>
  </si>
  <si>
    <t>Office of the City Building Official</t>
  </si>
  <si>
    <t>Operation and Management of the City Baywalk</t>
  </si>
  <si>
    <t>City Information Systems Enhancement Project</t>
  </si>
  <si>
    <t>City Traffic Management Program</t>
  </si>
  <si>
    <t>Operation of Emergency Call Center Patrol 117</t>
  </si>
  <si>
    <t>Operation of City PESO Office</t>
  </si>
  <si>
    <t>Socialized Housing Dev't. Project</t>
  </si>
  <si>
    <t>Oplan Linis Program</t>
  </si>
  <si>
    <t>Solid Waste Disposal Management Program</t>
  </si>
  <si>
    <t>Public Welfare Assistance</t>
  </si>
  <si>
    <t>Urban Poor Affairs Program</t>
  </si>
  <si>
    <t>GAD Women Sector Program</t>
  </si>
  <si>
    <t>Muslim Affairs Project</t>
  </si>
  <si>
    <t>The LGBT Community Project</t>
  </si>
  <si>
    <t>Puerto Princesa Underground River Operation</t>
  </si>
  <si>
    <t>Operation of Puerto Princesa City Coliseum</t>
  </si>
  <si>
    <t>Operation of PPC Land Transport Terminal</t>
  </si>
  <si>
    <t>Civil Security Group</t>
  </si>
  <si>
    <t>Pista Y ang Kagueban</t>
  </si>
  <si>
    <t>Operational Support for Peace and Order Council</t>
  </si>
  <si>
    <t>Batang Pinoy</t>
  </si>
  <si>
    <t>Philippine National Games</t>
  </si>
  <si>
    <t>Operational Support for Katarungang Pambarangay</t>
  </si>
  <si>
    <t>Operational Support for City DILG</t>
  </si>
  <si>
    <t>Operation of LGPMS</t>
  </si>
  <si>
    <t>Operational Support for PDEA</t>
  </si>
  <si>
    <t>Operational Support for Fire Protection Bureau</t>
  </si>
  <si>
    <t>Office of the City ENRO</t>
  </si>
  <si>
    <t>Operation of Child Minding Center</t>
  </si>
  <si>
    <t>Provision of Uniforms for Special PPAs</t>
  </si>
  <si>
    <t>Operational Support to PRDP</t>
  </si>
  <si>
    <t>Object of Expenditures</t>
  </si>
  <si>
    <t>Account Code</t>
  </si>
  <si>
    <t>General Public Services</t>
  </si>
  <si>
    <t>Social Services</t>
  </si>
  <si>
    <t>Economic Services</t>
  </si>
  <si>
    <t>Other Services</t>
  </si>
  <si>
    <t>3.  APPROPRIATION FOR DEVELOPMENT PROGRAMS AND PROJECTS</t>
  </si>
  <si>
    <t xml:space="preserve">      A.  20% Development Fund Projects</t>
  </si>
  <si>
    <t xml:space="preserve">            1. Proposed New Appropriations</t>
  </si>
  <si>
    <t>Budget Year</t>
  </si>
  <si>
    <t>(Estimate)</t>
  </si>
  <si>
    <t xml:space="preserve">            Total Capital Outlay</t>
  </si>
  <si>
    <t>TOTAL APPROPRIATIONS</t>
  </si>
  <si>
    <t xml:space="preserve">              1. Proposed New Appropriations</t>
  </si>
  <si>
    <t>Object of Expenses</t>
  </si>
  <si>
    <t>MARIA REGINA S. CANTILLO</t>
  </si>
  <si>
    <t>LUCILO R. BAYRON</t>
  </si>
  <si>
    <t>City Budget Officer</t>
  </si>
  <si>
    <t>City Mayor</t>
  </si>
  <si>
    <t>Community Rehabilitation Network</t>
  </si>
  <si>
    <t>Office of the City Veterinarian</t>
  </si>
  <si>
    <t>Women Welfare Program</t>
  </si>
  <si>
    <t>Establishment of Child Friendly Barangays</t>
  </si>
  <si>
    <t>Public Order and Safety</t>
  </si>
  <si>
    <t>Provision for Cultural/Special Activity Costumes</t>
  </si>
  <si>
    <t>5-01-01-010</t>
  </si>
  <si>
    <t>Operational Support for SK Federation</t>
  </si>
  <si>
    <t>3.0 Capital Outlay</t>
  </si>
  <si>
    <t>1. PROPOSED APPROPRIATIONS, BY OBJECT OF EXPENSES AND BY SECTOR</t>
  </si>
  <si>
    <t>Economic Enterprise</t>
  </si>
  <si>
    <t>A. Current Operating Expenditures</t>
  </si>
  <si>
    <t>1. Personal Services</t>
  </si>
  <si>
    <t>5-01-02-010</t>
  </si>
  <si>
    <t>RA</t>
  </si>
  <si>
    <t>5-01-02-020</t>
  </si>
  <si>
    <t>TA</t>
  </si>
  <si>
    <t>5-01-02-030</t>
  </si>
  <si>
    <t>Clothing/Uniform Allowance</t>
  </si>
  <si>
    <t>5-01-02-040</t>
  </si>
  <si>
    <t>5-01-02-050</t>
  </si>
  <si>
    <t>Laundry Allowance</t>
  </si>
  <si>
    <t>5-01-02-060</t>
  </si>
  <si>
    <t>Honorarium (Medico Legal)</t>
  </si>
  <si>
    <t>5-01-02-100</t>
  </si>
  <si>
    <t>5-01-02-110</t>
  </si>
  <si>
    <t>Longevity Pay</t>
  </si>
  <si>
    <t>5-01-02-120</t>
  </si>
  <si>
    <t>5-01-02-130</t>
  </si>
  <si>
    <t>Year End Bonus</t>
  </si>
  <si>
    <t>5-01-02-140</t>
  </si>
  <si>
    <t>Cash Gift</t>
  </si>
  <si>
    <t>5-01-02-150</t>
  </si>
  <si>
    <t>Other Bonuses and Allowances</t>
  </si>
  <si>
    <t>5-01-02-990</t>
  </si>
  <si>
    <t xml:space="preserve">   Loyalty Cash Bonus</t>
  </si>
  <si>
    <t>5-01-02-991</t>
  </si>
  <si>
    <t xml:space="preserve">   Mid Year Bonus</t>
  </si>
  <si>
    <t>5-01-02-993</t>
  </si>
  <si>
    <t>Personnel Benefit Contributions</t>
  </si>
  <si>
    <t>5-01-03-010</t>
  </si>
  <si>
    <t>5-01-03-020</t>
  </si>
  <si>
    <t>5-01-03-030</t>
  </si>
  <si>
    <t>5-01-03-040</t>
  </si>
  <si>
    <t>Other Personnel Benefits</t>
  </si>
  <si>
    <t>5-01-04-990</t>
  </si>
  <si>
    <t>Total Personal Services</t>
  </si>
  <si>
    <t>2. Maintenance and Other Operating Expenses</t>
  </si>
  <si>
    <t>Travelling Expenses- Local</t>
  </si>
  <si>
    <t>5-02-01-010</t>
  </si>
  <si>
    <t>Travelling Expenses - Foreign</t>
  </si>
  <si>
    <t>5-02-01-020</t>
  </si>
  <si>
    <t>Training Expenses</t>
  </si>
  <si>
    <t>5-02-02-010</t>
  </si>
  <si>
    <t>5-02-03-010</t>
  </si>
  <si>
    <t>Accountable Forms Expenses</t>
  </si>
  <si>
    <t>5-02-03-020</t>
  </si>
  <si>
    <t>5-02-03-050</t>
  </si>
  <si>
    <t>5-02-03-070</t>
  </si>
  <si>
    <t>5-02-03-080</t>
  </si>
  <si>
    <t>5-02-03-090</t>
  </si>
  <si>
    <t>5-02-03-100</t>
  </si>
  <si>
    <t>5-02-03-990</t>
  </si>
  <si>
    <t>Water Expenses</t>
  </si>
  <si>
    <t>5-02-04-010</t>
  </si>
  <si>
    <t>Electricity Expenses</t>
  </si>
  <si>
    <t>5-02-04-020</t>
  </si>
  <si>
    <t>5-02-05-020</t>
  </si>
  <si>
    <t>5-02-05-030</t>
  </si>
  <si>
    <t>5-02-05-040</t>
  </si>
  <si>
    <t>Prizes</t>
  </si>
  <si>
    <t>Survey Expenses</t>
  </si>
  <si>
    <t>5-02-07-010</t>
  </si>
  <si>
    <t>5-02-10-030</t>
  </si>
  <si>
    <t>Other Professional Services</t>
  </si>
  <si>
    <t>Repair &amp; Maint.- Land Improvements</t>
  </si>
  <si>
    <t>5-02-13-020</t>
  </si>
  <si>
    <t>Repair &amp; Maint. - Infrastructure Assets</t>
  </si>
  <si>
    <t>Repair &amp; Maint. - Buildings &amp; Other Structures</t>
  </si>
  <si>
    <t>5-02-13-040</t>
  </si>
  <si>
    <t xml:space="preserve">Repair &amp; Maint.- Machinery &amp; Equipment </t>
  </si>
  <si>
    <t>5-02-13-050</t>
  </si>
  <si>
    <t>Repair &amp; Maint.- Transportation Equipment</t>
  </si>
  <si>
    <t>5-02-13-060</t>
  </si>
  <si>
    <t>5-02-13-070</t>
  </si>
  <si>
    <t>5-02-13-990</t>
  </si>
  <si>
    <t>Financial Assistance to LGU</t>
  </si>
  <si>
    <t>Fidelity Bond Premiums</t>
  </si>
  <si>
    <t>5-02-16-020</t>
  </si>
  <si>
    <t>5-02-99-010</t>
  </si>
  <si>
    <t>5-02-16-030</t>
  </si>
  <si>
    <t>5-02-99-020</t>
  </si>
  <si>
    <t>5-02-99-030</t>
  </si>
  <si>
    <t>5-02-99-040</t>
  </si>
  <si>
    <t>5-02-99-050</t>
  </si>
  <si>
    <t>5-02-99-060</t>
  </si>
  <si>
    <t>5-02-99-070</t>
  </si>
  <si>
    <t>5-02-99-080</t>
  </si>
  <si>
    <t>5-02-99-990</t>
  </si>
  <si>
    <t>Total Current Operating Expenditures</t>
  </si>
  <si>
    <t>B. Financial Expenses</t>
  </si>
  <si>
    <t>C. Capital Outlay</t>
  </si>
  <si>
    <t>Drive Against Professional Squatting Syndicates</t>
  </si>
  <si>
    <t>Program for Indigenous People</t>
  </si>
  <si>
    <t>Persons with Disability Affairs Program</t>
  </si>
  <si>
    <t>Senior Citizen Assistance Program/OSCA</t>
  </si>
  <si>
    <t>Strengthening GAD Focal System</t>
  </si>
  <si>
    <t>Operational Support for City Development Council</t>
  </si>
  <si>
    <t>Love Affair with Nature</t>
  </si>
  <si>
    <t>Operational Support to City PNP</t>
  </si>
  <si>
    <t>Aid to Liga ng mga Barangay</t>
  </si>
  <si>
    <t>Operational Support for PLEB</t>
  </si>
  <si>
    <t>Operation of San Rafael Mini City Hall</t>
  </si>
  <si>
    <t>Operation of Napsan Mini City Hall</t>
  </si>
  <si>
    <t>Operation of Macarascas Mini City Hall</t>
  </si>
  <si>
    <t>Operation of Luzviminda Mini City Hall</t>
  </si>
  <si>
    <t>Office of the Secretary to the SP</t>
  </si>
  <si>
    <t>Office of the Human Resource Management Officer</t>
  </si>
  <si>
    <t>Office of the City Planning &amp; Development Officer</t>
  </si>
  <si>
    <t>Comprehensive Land Use Plan</t>
  </si>
  <si>
    <t>Community-Based Monitoring System</t>
  </si>
  <si>
    <t>Office of the City Auditor</t>
  </si>
  <si>
    <t>Malnutrition Prevention &amp; Rehabilitation</t>
  </si>
  <si>
    <t>Enhanced Satellite Clinic and Birthing Facilities</t>
  </si>
  <si>
    <t>Public Health Emergency Response for COVID-19 Pandemic Project</t>
  </si>
  <si>
    <t>Office of the City Population Control Officer</t>
  </si>
  <si>
    <t>Office of the City Social Welfare and Dev't. Officer</t>
  </si>
  <si>
    <t>City Day Care Services Program</t>
  </si>
  <si>
    <t>Family Strengthening Program</t>
  </si>
  <si>
    <t>Tuloy Aral Walang Sagabal (TAWAG) Project</t>
  </si>
  <si>
    <t>Services for Solo Parent</t>
  </si>
  <si>
    <t>Operation of Agricultural Trading Center</t>
  </si>
  <si>
    <t>Office of the City Engineer - Motorpool Division</t>
  </si>
  <si>
    <t>Puerto Princesa City Public Market</t>
  </si>
  <si>
    <t>Office of the City Tourism Officer</t>
  </si>
  <si>
    <t>Operation of City Band, Choir, Banwa &amp; Tourist Receptionist</t>
  </si>
  <si>
    <t>Operation of Tagkawayan Beach</t>
  </si>
  <si>
    <t>Office of the City Internal Auditor</t>
  </si>
  <si>
    <t>Overtime Pay and Night pay</t>
  </si>
  <si>
    <t>5-02-06-020</t>
  </si>
  <si>
    <t>Repair &amp; Maint. - Furniture &amp; Fixtures</t>
  </si>
  <si>
    <t>Repair &amp; Maint. - Other Property Plant and Eqpt.</t>
  </si>
  <si>
    <t>Membership Dues &amp; Contributions to Org.</t>
  </si>
  <si>
    <t>Disaster Risk Reduction Management Center</t>
  </si>
  <si>
    <t>Operational Support for Performance Management Team</t>
  </si>
  <si>
    <t>Operational Support to City COMELEC</t>
  </si>
  <si>
    <t>Reconciliation &amp; Updating of Plant, Property &amp; Equipment with Proper Accounting &amp; Recording System</t>
  </si>
  <si>
    <t>Local Youth Development Office</t>
  </si>
  <si>
    <t>Batch Request Query System (BREQS) Program</t>
  </si>
  <si>
    <t>PPC Molecular and Diagnostic Laboratory</t>
  </si>
  <si>
    <t>COVID-19 Vaccination Program</t>
  </si>
  <si>
    <t>Support to Red Cross for Processing Fee of Blood Units</t>
  </si>
  <si>
    <t>Operational Support for 4Ps and SLP Program</t>
  </si>
  <si>
    <t>Supplementary Feeding Program</t>
  </si>
  <si>
    <t>Puerto Princesa Hemodialysis Assistance Program</t>
  </si>
  <si>
    <t>Bamboo Works - Livelihood Training Program</t>
  </si>
  <si>
    <t>Bantay Pawikan (Marine Turtle Protection and Conservation)</t>
  </si>
  <si>
    <t>Barangay Artesian Well and Water Pump Project</t>
  </si>
  <si>
    <t>Small Infrastructure Projects</t>
  </si>
  <si>
    <t>Cultural Tourism Program For Indigenous People</t>
  </si>
  <si>
    <t>Office of the City Architect</t>
  </si>
  <si>
    <t>20% Development Fund Projects</t>
  </si>
  <si>
    <t>4. SUMMARY OF THE FY 2022 PROPOSED NEW APPROPRIATIONS</t>
  </si>
  <si>
    <t>PERA</t>
  </si>
  <si>
    <t>Subsistence Allowance (CHO/Popcom/Vet)</t>
  </si>
  <si>
    <t xml:space="preserve">                                      (CSWD)</t>
  </si>
  <si>
    <t>Hazard Pay (CHO/Popcom/Vet)</t>
  </si>
  <si>
    <t xml:space="preserve">                   (CSWD)</t>
  </si>
  <si>
    <t xml:space="preserve">   Life and Retirement Insurance Premiums</t>
  </si>
  <si>
    <t xml:space="preserve">   Pag-ibig Contributions</t>
  </si>
  <si>
    <t xml:space="preserve">    Philhealth Contributions</t>
  </si>
  <si>
    <t xml:space="preserve">   Employees Compensation Insurance Prem</t>
  </si>
  <si>
    <t xml:space="preserve">   Terminal Leave Benefits</t>
  </si>
  <si>
    <t>5-01-04-030</t>
  </si>
  <si>
    <t xml:space="preserve">   Vacation and Sick Leave Benefits</t>
  </si>
  <si>
    <t xml:space="preserve">    Productivity Enhancement Incentives</t>
  </si>
  <si>
    <t>Office Supplies Expenses</t>
  </si>
  <si>
    <t>Non-Accountable Forms Expenses</t>
  </si>
  <si>
    <t>5-02-03-030</t>
  </si>
  <si>
    <t>Animal/Zoological Supplies Expenses</t>
  </si>
  <si>
    <t>5-02-03-040</t>
  </si>
  <si>
    <t>Food Supplies Expenses</t>
  </si>
  <si>
    <t>Welfare Good Expenses</t>
  </si>
  <si>
    <t>5-02-03-060</t>
  </si>
  <si>
    <t>Drugs and Medicines Expenses</t>
  </si>
  <si>
    <t>Medical, Dental and Lab. Supplies Expenses</t>
  </si>
  <si>
    <t>Fuel, Oil and Lubricants Expenses</t>
  </si>
  <si>
    <t>Agricultural and Marine Supplies Expenses</t>
  </si>
  <si>
    <t>Military, Police &amp; Traffic Supplies Expenses</t>
  </si>
  <si>
    <t>5-02-03-120</t>
  </si>
  <si>
    <t>Other Supplies and Materials Expenses</t>
  </si>
  <si>
    <t>Postage and Courier Expenses</t>
  </si>
  <si>
    <t>5-02-05-010</t>
  </si>
  <si>
    <t>Telephone Expenses - Landline</t>
  </si>
  <si>
    <t>Telephone Expenses - Mobile</t>
  </si>
  <si>
    <t>5-02-05-021</t>
  </si>
  <si>
    <t>Internet Subscription Expenses</t>
  </si>
  <si>
    <t>Cable, Satellite, Telegraph, and Radio Expenses</t>
  </si>
  <si>
    <t>Extraordinary and Miscellaneous Expenses</t>
  </si>
  <si>
    <t>Consultancy Services</t>
  </si>
  <si>
    <t>5-02-11-030</t>
  </si>
  <si>
    <t>5-02-11-040</t>
  </si>
  <si>
    <t>5-02-13-030</t>
  </si>
  <si>
    <t>5-02-14-030</t>
  </si>
  <si>
    <t>Insurance Expenses</t>
  </si>
  <si>
    <t>Advertising Expenses</t>
  </si>
  <si>
    <t>Printing and Binding Expenses</t>
  </si>
  <si>
    <t>Representation Expenses</t>
  </si>
  <si>
    <t>Transportation &amp; Delivery Expenses</t>
  </si>
  <si>
    <t>Rent/Lease Expenses</t>
  </si>
  <si>
    <t>Subscription Expenses</t>
  </si>
  <si>
    <t>Donations</t>
  </si>
  <si>
    <t>Other Maintenance and Operating Expenses</t>
  </si>
  <si>
    <t>Completion of DOH Satellite Clinic, Bgy. Napsan</t>
  </si>
  <si>
    <t xml:space="preserve">Completion of Senior Citizen and Children's Park with Movable Puppet Show Stage, Bgy. Sta. Monica </t>
  </si>
  <si>
    <t>Concreting/Completion of Paglaum to Cemetery Road, Bgy. Mangingisda</t>
  </si>
  <si>
    <t>Construction of Drainage System at Kalye Cute Phase II. Bgy. Sta. Monica</t>
  </si>
  <si>
    <t>Concreting of Kaakbayan Road Networks with Drainage System Phase II, Bgy. Tiniguiban</t>
  </si>
  <si>
    <t>Concreting/Completion of Ranchero Road (Dimalanta to Rampano), Bgy. Sta. Lourdes</t>
  </si>
  <si>
    <t>Concreting/Completion of Parallel Road 3 to Purok Kapalaran with RC Box Culvert, Bgy. Luzviminda</t>
  </si>
  <si>
    <t>Construction of Engineering and Architecture Building Phase II, Bgy. Sta. Monica</t>
  </si>
  <si>
    <t>Underground Cabling of Balayong Park Circuit Phase II, Bgy. Sta. Monica</t>
  </si>
  <si>
    <t>Concreting/Completion of Bukang-Liwayway HOA Road with Drainage System, Bgy. Bancao-Bancao</t>
  </si>
  <si>
    <t>Completion of Cabairan Footbridge, Bgy. Manalo</t>
  </si>
  <si>
    <t>Opening and Gravelling of FMR from Purok 3 to Marambuhaya, Bgy. Kamuning</t>
  </si>
  <si>
    <t>Concreting of Zabala Road with Drainage System beside Tiniguiban Elementary School, Bgy. Tiniguiban</t>
  </si>
  <si>
    <t>Opening and Gravelling of Old Santol Road, Bgy. San Jose</t>
  </si>
  <si>
    <t>Concreting of Paduga Road from Baptist Church to Reginio Road (Purok Pagkakaisa), Bgy. Sta. Monica</t>
  </si>
  <si>
    <t>Concreting of Manga Road (Fullbright College), Bgy. San Jose</t>
  </si>
  <si>
    <t>Site Development of Irawan Agricultural Center Phase II (Road, Parking, Sidewalk and Drainage), Bgy. Irawan</t>
  </si>
  <si>
    <t>Replacement/Concreting of Mitra Road (Baker's Hill), Bgy. Sta. Monica</t>
  </si>
  <si>
    <t>Concreting of Access Road to Valdeztamon Relocation Site. Bgy. Sicsican</t>
  </si>
  <si>
    <t xml:space="preserve">Site Development of Luzviminda Mini City Hall (Road, Parking, Sidewalk and Drainage), Bgy. Luzviminda </t>
  </si>
  <si>
    <t>Site Development of San Rafael Mini City Hall (Road, Parking, Sidewalk and Drainage), Bgy. San Rafael</t>
  </si>
  <si>
    <t>Concreting of Road from Purok Kaunlaran to Purok Katiwasayan, Bgy. Luzviminda</t>
  </si>
  <si>
    <t>Construction of City Cemetery Phase IV, Bgy. Sta. Lourdes</t>
  </si>
  <si>
    <t>Construction of Hanging Bridge at Sitio Kalakwasan, Bgy. Tanabag</t>
  </si>
  <si>
    <t>Construction of Hanging Bridge at Sitio Tagnaya, Bgy. Concepcion</t>
  </si>
  <si>
    <t xml:space="preserve">Construction of Hanging Bridge at Sitio Manggapin, Bgy. Langogan </t>
  </si>
  <si>
    <t>Construction of Hazardous/Hospital Waste Facility, Bgy. Sta. Lourdes</t>
  </si>
  <si>
    <t>Construction of PNP Building at Bgy. Macarascas</t>
  </si>
  <si>
    <t>Construction of PNP Building at Bgy. San Rafael</t>
  </si>
  <si>
    <t>Princess Eulalia Park Landscape and Parking, Bgy. Liwanag</t>
  </si>
  <si>
    <t xml:space="preserve">Renovation of Sinagtala Day Care Center, Bgy. Bagong Silang </t>
  </si>
  <si>
    <t xml:space="preserve">Road Reblocking of: </t>
  </si>
  <si>
    <t xml:space="preserve">a. T.S. Paredes St. (former Abad Santos St.) </t>
  </si>
  <si>
    <t>b. Fundador Road</t>
  </si>
  <si>
    <t xml:space="preserve">c. Lomboy Road </t>
  </si>
  <si>
    <t xml:space="preserve">d. MP Road </t>
  </si>
  <si>
    <t xml:space="preserve">e. Valencia Manalo to Parola Road </t>
  </si>
  <si>
    <t xml:space="preserve">f. Lanzanas, Tarabidan, BM and Tangay Road </t>
  </si>
  <si>
    <t xml:space="preserve">Asphalt Overlay of: </t>
  </si>
  <si>
    <t xml:space="preserve">a. Carandang Street </t>
  </si>
  <si>
    <t xml:space="preserve">b. Castro Road </t>
  </si>
  <si>
    <t>c. Lacao Street</t>
  </si>
  <si>
    <t>d. Asphalt Overlay w/ Granular Base of Entrance at Batching Plant</t>
  </si>
  <si>
    <t xml:space="preserve">e. P. Vicente Street </t>
  </si>
  <si>
    <t xml:space="preserve">f. San Juan Road </t>
  </si>
  <si>
    <t>g. Solid Road</t>
  </si>
  <si>
    <t>h. Tarabidan Road</t>
  </si>
  <si>
    <t xml:space="preserve">      B.  Other Infrastructure Project</t>
  </si>
  <si>
    <t>Completion of Executive and Legislative Rooftop Offices</t>
  </si>
  <si>
    <t>Salaries and Wages - Regular</t>
  </si>
  <si>
    <t>Textbook &amp; Instructional Materials Expenses</t>
  </si>
  <si>
    <t>5-02-03-110</t>
  </si>
  <si>
    <t>Environment/Sanitary Services</t>
  </si>
  <si>
    <t>5-02-12-010</t>
  </si>
  <si>
    <t>Total Maintenance &amp; Other Operating Expenses</t>
  </si>
  <si>
    <t xml:space="preserve">Kilos Agad Action Center </t>
  </si>
  <si>
    <t>Operational Support to Council Against Professional Squatting Syndicates</t>
  </si>
  <si>
    <t xml:space="preserve">Burial Assistance for Indigent </t>
  </si>
  <si>
    <t>Ugnayan Project</t>
  </si>
  <si>
    <t>City Fishport Management Program</t>
  </si>
  <si>
    <t>Promoting the Adoption of Digital Payments for Financial Transactions of CGPP and All Merchants Project</t>
  </si>
  <si>
    <t>Pista Na Pasko Pa sa Lungsod</t>
  </si>
  <si>
    <t>Operational Support for City Mining Regulatory Board</t>
  </si>
  <si>
    <t xml:space="preserve">Student Assistance Program </t>
  </si>
  <si>
    <t xml:space="preserve">Balayong People's Park Management </t>
  </si>
  <si>
    <t>City Anti-Illegal Drugs Program</t>
  </si>
  <si>
    <t>Balayong Festival (PPC Founding Anniversary)</t>
  </si>
  <si>
    <t>Management of the Local Economic and Development Office and Negosyo Center</t>
  </si>
  <si>
    <t>Extreme Water Festival (new PPA)</t>
  </si>
  <si>
    <t>Extreme Dragon Boat Competition (new PPA)</t>
  </si>
  <si>
    <t>Shootfest Festival (Shooting Competition) (new PPA)</t>
  </si>
  <si>
    <t>Mayor Lucilo R. Bayron Motocross Competition and Extreme Enduro Cross (new PPA)</t>
  </si>
  <si>
    <t>Independence Day (new PPA)</t>
  </si>
  <si>
    <t xml:space="preserve">USAID CHANGE Project Counterpart </t>
  </si>
  <si>
    <t xml:space="preserve">Subaraw Biodiversity Festival </t>
  </si>
  <si>
    <t>Business One Stop Shop (BOSS)</t>
  </si>
  <si>
    <t xml:space="preserve">Provision for New Organizational Structure and Staffing Pattern of the City Government of Puerto Princesa </t>
  </si>
  <si>
    <t>Legislative Research Enhancement Program</t>
  </si>
  <si>
    <t>Comprehensive Transport and Traffic Survey</t>
  </si>
  <si>
    <t>Travel Demand Survey</t>
  </si>
  <si>
    <t xml:space="preserve">Operation of Expanded Local Finance Committee </t>
  </si>
  <si>
    <t>Examination of Books and Pertinent Records of Businessmen and Basic Operation on Local Treasury Services (new)</t>
  </si>
  <si>
    <t xml:space="preserve">Public Auction of Delinquent Properties Project </t>
  </si>
  <si>
    <t>2023 to 2024 Data Cleansing Project</t>
  </si>
  <si>
    <t>Intensive Discovery of Undeclared Buildings, Machineries and Other Improvements within the City of Puerto Princesa (IDBM) Program</t>
  </si>
  <si>
    <t>STI HIV AIDS Prevention and Control Program</t>
  </si>
  <si>
    <t>Ciy Epidemiology Surveillance Unit (CESU)</t>
  </si>
  <si>
    <t>Universal Health Care</t>
  </si>
  <si>
    <t>PPC People Protection Unit (I Care You Project)</t>
  </si>
  <si>
    <t>After Care Services to Drug Surrenderers</t>
  </si>
  <si>
    <t>Aid to Individuals in Crisis Situation</t>
  </si>
  <si>
    <t>Unlad Kabataan Program</t>
  </si>
  <si>
    <t>Capability Building for Stakeholders on Basic and Intermediate Sign Language</t>
  </si>
  <si>
    <t>Kalinga at Aruga (Foster Care Program)</t>
  </si>
  <si>
    <t>Establishment of Recovery, Rehabilitation and Reintegration Program for Trafficked Persons and VAWC Survivors</t>
  </si>
  <si>
    <t>Comprehensive Local Integration Program for Rebel Returnees (CLIP)</t>
  </si>
  <si>
    <t>Sustainable Development Goal - Family Based Action for Children and their Environs in Slums (SDG-FACES)</t>
  </si>
  <si>
    <t>Operational Support to Centers for CAR and CICL</t>
  </si>
  <si>
    <t>Sustainable Livelihood Program (SLP)</t>
  </si>
  <si>
    <t>Operational Support to the City Committee on Anti-Trafficking/Violence Against Women and their Children (CCAT-VAWC)</t>
  </si>
  <si>
    <t>Water Sanitation and Hygiene Program in Day Care Centers (WinD)</t>
  </si>
  <si>
    <t>Operational Support for Council for the Protection of Children</t>
  </si>
  <si>
    <t>Bayanihan para sa Barangay</t>
  </si>
  <si>
    <t>Development of Mangingisda and Luzviminda Agricultural Center as Natural Orchard Farm</t>
  </si>
  <si>
    <t>Operation/Maintenance of Tilapia Hatchery, Seaweeds Nursery and Aquaponics Demonstration Project</t>
  </si>
  <si>
    <t>Organic Agriculture in Support to Community and Urban Gardening</t>
  </si>
  <si>
    <t>Development of Community Based Production to Marketing of Lowland Vegetables thru Barangay Clustering &amp; Services</t>
  </si>
  <si>
    <t>Development of Rural Agricultural Center</t>
  </si>
  <si>
    <t>Distribution of Fiberglass Reinforced Plastic Motorized boats (new PPA)</t>
  </si>
  <si>
    <t>Sustainable Income Generating Project Support for Fisherfolks</t>
  </si>
  <si>
    <t>Provision of Farm Irrigation Support Project</t>
  </si>
  <si>
    <t>Procurement of 1 Unit Agricultural Utility Vehicle (new PPA)</t>
  </si>
  <si>
    <t>Establishment of Floating Platform in Pambato Reef Fish Sanctuary (new PPA)</t>
  </si>
  <si>
    <t>Sustaining Livelihood Through Livestock Production Program</t>
  </si>
  <si>
    <t>Oper. Support for the PPC Environmental Protection Task Force</t>
  </si>
  <si>
    <t>International Bird Photography Race 2023 (new)</t>
  </si>
  <si>
    <t>PPC Environmental Summit 2023 (new)</t>
  </si>
  <si>
    <t xml:space="preserve">Establishment of Caiholo Ecosystem Management Zone (CEMZ) Phase I </t>
  </si>
  <si>
    <t>Maintenance of City and Barangay Roads</t>
  </si>
  <si>
    <t xml:space="preserve">Operation of Asphalt and Concrete Batching Plant </t>
  </si>
  <si>
    <t>Operation of Puerto Princesa City Cemetery at Bgy. Sta. Lourdes</t>
  </si>
  <si>
    <t>Re-blocking of Various City Roads (new)</t>
  </si>
  <si>
    <t xml:space="preserve">Community-Based Sustainable Tourism (CBST) Gear-Up Program </t>
  </si>
  <si>
    <t>Other Infrastructure Project</t>
  </si>
  <si>
    <t>TOTAL, per Office</t>
  </si>
  <si>
    <t>CY 2023 New Appropriations, by Office</t>
  </si>
  <si>
    <t>Ceiling</t>
  </si>
  <si>
    <t>Proposed</t>
  </si>
  <si>
    <t>Remarks</t>
  </si>
  <si>
    <t>(Excess)</t>
  </si>
  <si>
    <t xml:space="preserve">Remarks </t>
  </si>
  <si>
    <t>PS</t>
  </si>
  <si>
    <t>FE</t>
  </si>
  <si>
    <t>CO</t>
  </si>
  <si>
    <t>included CMO: envi guarantee fund</t>
  </si>
  <si>
    <t xml:space="preserve">Remove: </t>
  </si>
  <si>
    <t>OK</t>
  </si>
  <si>
    <t xml:space="preserve">no submission; as is </t>
  </si>
  <si>
    <t>Extreme Water Festival</t>
  </si>
  <si>
    <t>Shootfest Festival (Shooting Competition)</t>
  </si>
  <si>
    <t xml:space="preserve">Subaraw National Shooting Competition (Level III Qualifier) </t>
  </si>
  <si>
    <t>Extreme Dragon Boat Competition</t>
  </si>
  <si>
    <t>drrm</t>
  </si>
  <si>
    <t>mooe</t>
  </si>
  <si>
    <t>co</t>
  </si>
  <si>
    <t>Mayor LRB Motocross Competition &amp; Extreme Enduro Cross</t>
  </si>
  <si>
    <t>PILLAR A</t>
  </si>
  <si>
    <t>City PESO/Training on Driving NC II</t>
  </si>
  <si>
    <t>PILLAR B</t>
  </si>
  <si>
    <t>PILLAR C</t>
  </si>
  <si>
    <t>ok</t>
  </si>
  <si>
    <t>remove'</t>
  </si>
  <si>
    <t xml:space="preserve">none submitted </t>
  </si>
  <si>
    <t>transferred to regular</t>
  </si>
  <si>
    <t xml:space="preserve">incorporate with regular; Election Expense Reserve under CMO </t>
  </si>
  <si>
    <t>no proposal</t>
  </si>
  <si>
    <t>for 2022 purchase</t>
  </si>
  <si>
    <t>extracted from regular</t>
  </si>
  <si>
    <t>incorporated with regular</t>
  </si>
  <si>
    <t>to Subaraw</t>
  </si>
  <si>
    <t>incorporated to regular - MOE (+100k)</t>
  </si>
  <si>
    <t>20% DF</t>
  </si>
  <si>
    <t xml:space="preserve">Total (Based on Summary of FY 2020 Proposed Appropriations and Appropriation Ordinance) </t>
  </si>
  <si>
    <t>Difference</t>
  </si>
  <si>
    <t xml:space="preserve">DRRMC </t>
  </si>
  <si>
    <t>Particulars</t>
  </si>
  <si>
    <t>Appropriation for Development Programs and Projects</t>
  </si>
  <si>
    <t>Appropriation for Other Development Projects</t>
  </si>
  <si>
    <t xml:space="preserve">Notes: </t>
  </si>
  <si>
    <t>1. Bayanihan Program - only Capital Outlay for 2020</t>
  </si>
  <si>
    <t>2. Cause of decrease - Public Market and Slaughterhouse</t>
  </si>
  <si>
    <t xml:space="preserve">Prepared by: </t>
  </si>
  <si>
    <t xml:space="preserve">Sanggunian </t>
  </si>
  <si>
    <t>cadap</t>
  </si>
  <si>
    <t>ps - ok</t>
  </si>
  <si>
    <t xml:space="preserve">mooe </t>
  </si>
  <si>
    <t>sk</t>
  </si>
  <si>
    <t>bgy</t>
  </si>
  <si>
    <t>drrmf (mooe muna lahat</t>
  </si>
  <si>
    <t>Contractual and Statutory Obligations</t>
  </si>
  <si>
    <t>1. 20% Development Fund</t>
  </si>
  <si>
    <t>2. 5% Local Disaster Risk Reduction and Management Fund</t>
  </si>
  <si>
    <t xml:space="preserve">Ceiling: </t>
  </si>
  <si>
    <t>3. F/A to Barangays</t>
  </si>
  <si>
    <t xml:space="preserve">MOOE </t>
  </si>
  <si>
    <t>4. F/A to SK</t>
  </si>
  <si>
    <t>DRRMF</t>
  </si>
  <si>
    <t xml:space="preserve">5. Provision for New Organizational Structure and Staffing Pattern of the City Government of Puerto Princesa </t>
  </si>
  <si>
    <t>CMO</t>
  </si>
  <si>
    <t xml:space="preserve">New PPAs </t>
  </si>
  <si>
    <t>1. BIMP - EAGA Friendship Games</t>
  </si>
  <si>
    <t xml:space="preserve">no </t>
  </si>
  <si>
    <t>2. Palarong Pambansa</t>
  </si>
  <si>
    <t>3. MIMAROPA</t>
  </si>
  <si>
    <t>4. Subaraw Biodiversity Festival</t>
  </si>
  <si>
    <t>5. Balayong Nurturing Festival</t>
  </si>
  <si>
    <t>6. National and International Dragon Boat Race</t>
  </si>
  <si>
    <t>7. Comprehensive Scholarship Program for IPs</t>
  </si>
  <si>
    <t xml:space="preserve">8. Mental Health Program </t>
  </si>
  <si>
    <t xml:space="preserve">9. Operation of Asphalt/Concrete Batching Plant </t>
  </si>
  <si>
    <t>10. Establishment and Operation of Puerto Princesa City Oil Depot and Gasoline Station</t>
  </si>
  <si>
    <t>11. Operation of City Cemetery</t>
  </si>
  <si>
    <t xml:space="preserve">Others: </t>
  </si>
  <si>
    <t>1. Upgrade City e-Library</t>
  </si>
  <si>
    <t>2. Establishment of LYDO</t>
  </si>
  <si>
    <t xml:space="preserve">Additional Notes: </t>
  </si>
  <si>
    <t>1. CO for City Health Office</t>
  </si>
  <si>
    <t>2. Batang Pinoy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</si>
</sst>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5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164" fontId="8" fillId="0" borderId="0" xfId="1" applyFont="1" applyBorder="1"/>
    <xf numFmtId="0" fontId="9" fillId="0" borderId="0" xfId="0" applyFont="1"/>
    <xf numFmtId="0" fontId="10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3" fillId="0" borderId="4" xfId="1" applyFont="1" applyBorder="1"/>
    <xf numFmtId="164" fontId="3" fillId="0" borderId="1" xfId="1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164" fontId="3" fillId="0" borderId="8" xfId="1" applyFont="1" applyBorder="1"/>
    <xf numFmtId="164" fontId="3" fillId="0" borderId="0" xfId="1" applyFont="1"/>
    <xf numFmtId="0" fontId="12" fillId="0" borderId="0" xfId="0" applyFont="1"/>
    <xf numFmtId="0" fontId="3" fillId="0" borderId="10" xfId="0" applyFont="1" applyBorder="1"/>
    <xf numFmtId="0" fontId="3" fillId="2" borderId="8" xfId="0" applyFont="1" applyFill="1" applyBorder="1" applyAlignment="1">
      <alignment horizontal="center"/>
    </xf>
    <xf numFmtId="0" fontId="3" fillId="2" borderId="8" xfId="0" quotePrefix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5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0" fillId="0" borderId="0" xfId="1" applyFont="1"/>
    <xf numFmtId="0" fontId="5" fillId="0" borderId="6" xfId="0" applyFont="1" applyBorder="1"/>
    <xf numFmtId="0" fontId="5" fillId="0" borderId="7" xfId="0" applyFont="1" applyBorder="1"/>
    <xf numFmtId="0" fontId="5" fillId="3" borderId="8" xfId="0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0" fontId="12" fillId="0" borderId="0" xfId="0" applyFont="1" applyBorder="1"/>
    <xf numFmtId="0" fontId="6" fillId="0" borderId="0" xfId="0" applyFont="1"/>
    <xf numFmtId="165" fontId="2" fillId="0" borderId="6" xfId="0" applyNumberFormat="1" applyFont="1" applyBorder="1" applyAlignment="1">
      <alignment horizontal="right" vertical="top"/>
    </xf>
    <xf numFmtId="0" fontId="14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0" xfId="0" applyFont="1"/>
    <xf numFmtId="0" fontId="5" fillId="0" borderId="0" xfId="0" applyFont="1"/>
    <xf numFmtId="0" fontId="12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5" fillId="0" borderId="0" xfId="0" applyFont="1"/>
    <xf numFmtId="164" fontId="3" fillId="0" borderId="4" xfId="1" applyFont="1" applyFill="1" applyBorder="1"/>
    <xf numFmtId="0" fontId="15" fillId="0" borderId="0" xfId="0" applyFont="1" applyAlignment="1">
      <alignment wrapText="1"/>
    </xf>
    <xf numFmtId="164" fontId="0" fillId="0" borderId="0" xfId="0" applyNumberFormat="1"/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0" fillId="0" borderId="0" xfId="0"/>
    <xf numFmtId="0" fontId="11" fillId="0" borderId="0" xfId="0" applyFont="1"/>
    <xf numFmtId="0" fontId="12" fillId="0" borderId="0" xfId="0" applyFont="1"/>
    <xf numFmtId="0" fontId="4" fillId="0" borderId="0" xfId="0" applyFont="1"/>
    <xf numFmtId="0" fontId="12" fillId="0" borderId="6" xfId="0" applyFont="1" applyBorder="1"/>
    <xf numFmtId="43" fontId="12" fillId="0" borderId="0" xfId="2" applyFont="1"/>
    <xf numFmtId="0" fontId="13" fillId="0" borderId="0" xfId="0" applyFont="1"/>
    <xf numFmtId="0" fontId="12" fillId="0" borderId="7" xfId="0" applyFont="1" applyBorder="1"/>
    <xf numFmtId="0" fontId="12" fillId="0" borderId="10" xfId="0" applyFont="1" applyBorder="1"/>
    <xf numFmtId="0" fontId="12" fillId="0" borderId="5" xfId="0" applyFont="1" applyBorder="1"/>
    <xf numFmtId="0" fontId="12" fillId="0" borderId="13" xfId="0" applyFont="1" applyBorder="1"/>
    <xf numFmtId="0" fontId="12" fillId="0" borderId="3" xfId="0" applyFont="1" applyBorder="1"/>
    <xf numFmtId="0" fontId="12" fillId="0" borderId="0" xfId="0" applyFont="1" applyBorder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0" xfId="0" applyFont="1" applyBorder="1"/>
    <xf numFmtId="165" fontId="2" fillId="0" borderId="6" xfId="0" applyNumberFormat="1" applyFont="1" applyFill="1" applyBorder="1" applyAlignment="1">
      <alignment horizontal="right" vertical="top"/>
    </xf>
    <xf numFmtId="0" fontId="12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2" fillId="0" borderId="6" xfId="1" applyFont="1" applyBorder="1"/>
    <xf numFmtId="164" fontId="12" fillId="0" borderId="4" xfId="1" applyFont="1" applyBorder="1"/>
    <xf numFmtId="164" fontId="4" fillId="0" borderId="6" xfId="1" applyFont="1" applyBorder="1"/>
    <xf numFmtId="164" fontId="4" fillId="0" borderId="4" xfId="1" applyFont="1" applyBorder="1"/>
    <xf numFmtId="164" fontId="12" fillId="0" borderId="7" xfId="1" applyFont="1" applyBorder="1"/>
    <xf numFmtId="164" fontId="12" fillId="0" borderId="8" xfId="1" applyFont="1" applyBorder="1"/>
    <xf numFmtId="164" fontId="12" fillId="0" borderId="5" xfId="1" applyFont="1" applyBorder="1"/>
    <xf numFmtId="164" fontId="12" fillId="0" borderId="3" xfId="1" applyFont="1" applyBorder="1"/>
    <xf numFmtId="0" fontId="4" fillId="0" borderId="10" xfId="0" applyFont="1" applyBorder="1" applyAlignment="1">
      <alignment horizontal="right"/>
    </xf>
    <xf numFmtId="164" fontId="4" fillId="0" borderId="7" xfId="1" applyFont="1" applyBorder="1"/>
    <xf numFmtId="164" fontId="4" fillId="0" borderId="8" xfId="1" applyFont="1" applyBorder="1"/>
    <xf numFmtId="0" fontId="4" fillId="0" borderId="0" xfId="0" applyFont="1" applyBorder="1" applyAlignment="1">
      <alignment horizontal="right"/>
    </xf>
    <xf numFmtId="164" fontId="4" fillId="0" borderId="0" xfId="1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164" fontId="2" fillId="0" borderId="14" xfId="1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8" xfId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164" fontId="2" fillId="0" borderId="16" xfId="1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164" fontId="2" fillId="0" borderId="18" xfId="1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vertical="center"/>
    </xf>
    <xf numFmtId="164" fontId="2" fillId="0" borderId="19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2" fillId="0" borderId="3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4" fontId="2" fillId="0" borderId="20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 wrapText="1"/>
    </xf>
    <xf numFmtId="164" fontId="2" fillId="0" borderId="0" xfId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2" xfId="1" applyFont="1" applyFill="1" applyBorder="1" applyAlignment="1">
      <alignment vertical="center"/>
    </xf>
    <xf numFmtId="164" fontId="2" fillId="0" borderId="0" xfId="1" applyFont="1" applyFill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64" fontId="17" fillId="0" borderId="0" xfId="1" applyFont="1" applyFill="1" applyBorder="1" applyAlignment="1">
      <alignment vertical="center"/>
    </xf>
    <xf numFmtId="164" fontId="17" fillId="0" borderId="1" xfId="1" applyFont="1" applyFill="1" applyBorder="1" applyAlignment="1">
      <alignment horizontal="center" vertical="center"/>
    </xf>
    <xf numFmtId="164" fontId="17" fillId="0" borderId="2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164" fontId="17" fillId="0" borderId="0" xfId="1" applyFont="1" applyFill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164" fontId="17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64" fontId="3" fillId="0" borderId="2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164" fontId="2" fillId="4" borderId="0" xfId="1" applyFont="1" applyFill="1" applyAlignment="1">
      <alignment vertical="center"/>
    </xf>
    <xf numFmtId="164" fontId="3" fillId="0" borderId="0" xfId="1" applyFont="1" applyFill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2" fillId="5" borderId="0" xfId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1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164" fontId="2" fillId="0" borderId="0" xfId="1" applyFont="1" applyFill="1" applyAlignment="1">
      <alignment vertical="center" wrapText="1"/>
    </xf>
    <xf numFmtId="10" fontId="2" fillId="0" borderId="1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0" fontId="19" fillId="0" borderId="0" xfId="0" applyNumberFormat="1" applyFont="1" applyFill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10" fontId="3" fillId="0" borderId="16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164" fontId="19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64" fontId="20" fillId="0" borderId="0" xfId="1" applyFont="1" applyFill="1" applyAlignment="1">
      <alignment vertical="center"/>
    </xf>
    <xf numFmtId="164" fontId="21" fillId="0" borderId="0" xfId="1" applyFont="1" applyFill="1" applyAlignment="1">
      <alignment vertical="center"/>
    </xf>
    <xf numFmtId="10" fontId="19" fillId="0" borderId="0" xfId="0" applyNumberFormat="1" applyFont="1" applyFill="1" applyAlignment="1">
      <alignment horizontal="center" vertical="center"/>
    </xf>
    <xf numFmtId="164" fontId="11" fillId="0" borderId="0" xfId="1" applyFont="1" applyFill="1" applyAlignment="1">
      <alignment vertical="center"/>
    </xf>
    <xf numFmtId="164" fontId="19" fillId="0" borderId="0" xfId="1" applyFont="1" applyFill="1" applyAlignment="1">
      <alignment vertical="center"/>
    </xf>
    <xf numFmtId="164" fontId="2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164" fontId="24" fillId="0" borderId="0" xfId="1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164" fontId="26" fillId="0" borderId="0" xfId="1" applyFont="1" applyFill="1" applyAlignment="1">
      <alignment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894775</xdr:colOff>
      <xdr:row>201</xdr:row>
      <xdr:rowOff>64477</xdr:rowOff>
    </xdr:from>
    <xdr:to>
      <xdr:col>16</xdr:col>
      <xdr:colOff>323347</xdr:colOff>
      <xdr:row>209</xdr:row>
      <xdr:rowOff>132522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29B36-4EA9-BFD5-50BD-5E8F6ED1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700" y="57147802"/>
          <a:ext cx="2000322" cy="1668245"/>
        </a:xfrm>
        <a:prstGeom prst="rect">
          <a:avLst/>
        </a:prstGeom>
      </xdr:spPr>
    </xdr:pic>
    <xdr:clientData/>
  </xdr:twoCellAnchor>
  <xdr:twoCellAnchor editAs="oneCell">
    <xdr:from>
      <xdr:col>0</xdr:col>
      <xdr:colOff>216877</xdr:colOff>
      <xdr:row>203</xdr:row>
      <xdr:rowOff>5860</xdr:rowOff>
    </xdr:from>
    <xdr:to>
      <xdr:col>1</xdr:col>
      <xdr:colOff>2098143</xdr:colOff>
      <xdr:row>208</xdr:row>
      <xdr:rowOff>178280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4D019-3714-F927-7BC2-95FF3717F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77" y="57489235"/>
          <a:ext cx="2186066" cy="117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796738</xdr:colOff>
      <xdr:row>96</xdr:row>
      <xdr:rowOff>0</xdr:rowOff>
    </xdr:from>
    <xdr:to>
      <xdr:col>8</xdr:col>
      <xdr:colOff>896470</xdr:colOff>
      <xdr:row>99</xdr:row>
      <xdr:rowOff>3175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267" y="24832235"/>
          <a:ext cx="1399615" cy="86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96</xdr:row>
      <xdr:rowOff>20637</xdr:rowOff>
    </xdr:from>
    <xdr:to>
      <xdr:col>2</xdr:col>
      <xdr:colOff>2362200</xdr:colOff>
      <xdr:row>99</xdr:row>
      <xdr:rowOff>20637</xdr:rowOff>
    </xdr:to>
    <xdr:pic>
      <xdr:nvPicPr>
        <xdr:cNvPr id="4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1031200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UAL%20BUDGET%202023-for%20disclosure/Summary%20of%20Proposed%20Amounts,%20by%20Off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List of PPAs with no sub"/>
      <sheetName val="Final1"/>
      <sheetName val="Final2"/>
      <sheetName val="After TBH"/>
      <sheetName val="After TBH (xxx)"/>
      <sheetName val="After TBH (updated)"/>
      <sheetName val="After TBH (updated) (wp)"/>
      <sheetName val="Sheet3"/>
      <sheetName val="After TBH (for Planning) "/>
      <sheetName val="Planning Final"/>
      <sheetName val="FOR LE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4">
          <cell r="Q194">
            <v>4660335772.6399994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1065"/>
  <sheetViews>
    <sheetView tabSelected="1" view="pageBreakPreview" zoomScale="115" zoomScaleNormal="115" zoomScaleSheetLayoutView="115" workbookViewId="0">
      <selection activeCell="B5" sqref="B5"/>
    </sheetView>
  </sheetViews>
  <sheetFormatPr defaultColWidth="14.42578125" defaultRowHeight="15.75" x14ac:dyDescent="0.25"/>
  <cols>
    <col min="1" max="1" width="4.5703125" style="133" customWidth="1"/>
    <col min="2" max="2" width="37" style="165" customWidth="1"/>
    <col min="3" max="3" width="23.7109375" style="166" hidden="1" customWidth="1"/>
    <col min="4" max="7" width="23.7109375" style="133" hidden="1" customWidth="1"/>
    <col min="8" max="12" width="24.7109375" style="133" hidden="1" customWidth="1"/>
    <col min="13" max="13" width="20" style="133" bestFit="1" customWidth="1"/>
    <col min="14" max="14" width="20.85546875" style="135" bestFit="1" customWidth="1"/>
    <col min="15" max="15" width="19" style="135" customWidth="1"/>
    <col min="16" max="16" width="19.5703125" style="135" bestFit="1" customWidth="1"/>
    <col min="17" max="17" width="23.7109375" style="135" bestFit="1" customWidth="1"/>
    <col min="18" max="18" width="1.28515625" style="133" hidden="1" customWidth="1"/>
    <col min="19" max="19" width="19" style="135" hidden="1" customWidth="1"/>
    <col min="20" max="20" width="20" style="135" hidden="1" customWidth="1"/>
    <col min="21" max="21" width="18.7109375" style="135" hidden="1" customWidth="1"/>
    <col min="22" max="22" width="18.140625" style="135" hidden="1" customWidth="1"/>
    <col min="23" max="23" width="20" style="135" hidden="1" customWidth="1"/>
    <col min="24" max="24" width="18.42578125" style="133" hidden="1" customWidth="1"/>
    <col min="25" max="25" width="18.7109375" style="133" hidden="1" customWidth="1"/>
    <col min="26" max="28" width="0" style="133" hidden="1" customWidth="1"/>
    <col min="29" max="29" width="6.28515625" style="133" hidden="1" customWidth="1"/>
    <col min="30" max="30" width="7.28515625" style="158" hidden="1" customWidth="1"/>
    <col min="31" max="32" width="16.85546875" style="133" hidden="1" customWidth="1"/>
    <col min="33" max="33" width="15.85546875" style="133" hidden="1" customWidth="1"/>
    <col min="34" max="34" width="16.85546875" style="133" hidden="1" customWidth="1"/>
    <col min="35" max="35" width="0" style="133" hidden="1" customWidth="1"/>
    <col min="36" max="16384" width="14.42578125" style="133"/>
  </cols>
  <sheetData>
    <row r="1" spans="1:34" s="135" customFormat="1" ht="15.75" customHeight="1" x14ac:dyDescent="0.25">
      <c r="A1" s="137" t="s">
        <v>419</v>
      </c>
      <c r="B1" s="138"/>
      <c r="C1" s="138" t="s">
        <v>420</v>
      </c>
      <c r="D1" s="138"/>
      <c r="E1" s="138"/>
      <c r="F1" s="138"/>
      <c r="G1" s="138"/>
      <c r="H1" s="139"/>
      <c r="I1" s="138" t="s">
        <v>421</v>
      </c>
      <c r="J1" s="138"/>
      <c r="K1" s="138"/>
      <c r="L1" s="138"/>
      <c r="M1" s="140"/>
      <c r="N1" s="140"/>
      <c r="O1" s="140"/>
      <c r="P1" s="140"/>
      <c r="Q1" s="140"/>
      <c r="R1" s="133" t="s">
        <v>422</v>
      </c>
      <c r="S1" s="141" t="s">
        <v>423</v>
      </c>
      <c r="T1" s="141"/>
      <c r="U1" s="141"/>
      <c r="V1" s="141"/>
      <c r="W1" s="142"/>
      <c r="X1" s="143" t="s">
        <v>424</v>
      </c>
      <c r="AD1" s="136"/>
    </row>
    <row r="2" spans="1:34" s="135" customFormat="1" ht="15.75" customHeight="1" x14ac:dyDescent="0.25">
      <c r="A2" s="144"/>
      <c r="B2" s="145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6"/>
      <c r="N2" s="146"/>
      <c r="O2" s="146"/>
      <c r="P2" s="146"/>
      <c r="Q2" s="146"/>
      <c r="R2" s="133"/>
      <c r="S2" s="147"/>
      <c r="T2" s="147"/>
      <c r="U2" s="147"/>
      <c r="V2" s="147"/>
      <c r="W2" s="148"/>
      <c r="X2" s="143"/>
      <c r="AD2" s="136"/>
    </row>
    <row r="3" spans="1:34" s="135" customFormat="1" x14ac:dyDescent="0.25">
      <c r="A3" s="149" t="s">
        <v>0</v>
      </c>
      <c r="B3" s="150"/>
      <c r="C3" s="147" t="s">
        <v>425</v>
      </c>
      <c r="D3" s="131" t="s">
        <v>2</v>
      </c>
      <c r="E3" s="131" t="s">
        <v>426</v>
      </c>
      <c r="F3" s="131" t="s">
        <v>427</v>
      </c>
      <c r="G3" s="131" t="s">
        <v>25</v>
      </c>
      <c r="H3" s="130" t="s">
        <v>425</v>
      </c>
      <c r="I3" s="131" t="s">
        <v>2</v>
      </c>
      <c r="J3" s="131" t="s">
        <v>426</v>
      </c>
      <c r="K3" s="131" t="s">
        <v>427</v>
      </c>
      <c r="L3" s="132" t="s">
        <v>25</v>
      </c>
      <c r="M3" s="130" t="s">
        <v>1</v>
      </c>
      <c r="N3" s="131" t="s">
        <v>2</v>
      </c>
      <c r="O3" s="131" t="s">
        <v>3</v>
      </c>
      <c r="P3" s="131" t="s">
        <v>4</v>
      </c>
      <c r="Q3" s="132" t="s">
        <v>25</v>
      </c>
      <c r="R3" s="133"/>
      <c r="S3" s="147" t="s">
        <v>425</v>
      </c>
      <c r="T3" s="143" t="s">
        <v>2</v>
      </c>
      <c r="U3" s="143" t="s">
        <v>426</v>
      </c>
      <c r="V3" s="143" t="s">
        <v>427</v>
      </c>
      <c r="W3" s="151" t="s">
        <v>25</v>
      </c>
      <c r="X3" s="105"/>
      <c r="AD3" s="136"/>
    </row>
    <row r="4" spans="1:34" s="135" customFormat="1" x14ac:dyDescent="0.25">
      <c r="A4" s="92">
        <v>1</v>
      </c>
      <c r="B4" s="93" t="s">
        <v>5</v>
      </c>
      <c r="C4" s="94">
        <v>120808431</v>
      </c>
      <c r="D4" s="95">
        <f>236775455-13200000-3564000+(52000000*0.5)+13200000+7128000</f>
        <v>266339455</v>
      </c>
      <c r="E4" s="95">
        <v>196626206.29000002</v>
      </c>
      <c r="F4" s="95"/>
      <c r="G4" s="95">
        <f>+SUM(C4:F4)</f>
        <v>583774092.28999996</v>
      </c>
      <c r="H4" s="95">
        <v>120808431</v>
      </c>
      <c r="I4" s="95">
        <v>275542470</v>
      </c>
      <c r="J4" s="95">
        <v>196626206.29000002</v>
      </c>
      <c r="K4" s="96">
        <v>9348500</v>
      </c>
      <c r="L4" s="97">
        <f>+SUM(H4:K4)</f>
        <v>602325607.28999996</v>
      </c>
      <c r="M4" s="97">
        <v>120808431</v>
      </c>
      <c r="N4" s="97">
        <v>273905130</v>
      </c>
      <c r="O4" s="97">
        <v>196626206.29000002</v>
      </c>
      <c r="P4" s="97">
        <f>7593000+2850000</f>
        <v>10443000</v>
      </c>
      <c r="Q4" s="98">
        <f>+SUM(M4:P4)</f>
        <v>601782767.28999996</v>
      </c>
      <c r="R4" s="133"/>
      <c r="S4" s="105">
        <f>+C4-M4</f>
        <v>0</v>
      </c>
      <c r="T4" s="105">
        <f>+D4-N4</f>
        <v>-7565675</v>
      </c>
      <c r="U4" s="105">
        <f>+E4-O4</f>
        <v>0</v>
      </c>
      <c r="V4" s="105">
        <f>+F4-P4</f>
        <v>-10443000</v>
      </c>
      <c r="W4" s="134">
        <f>+SUM(S4:V4)</f>
        <v>-18008675</v>
      </c>
      <c r="X4" s="152" t="s">
        <v>428</v>
      </c>
      <c r="Z4" s="135" t="s">
        <v>429</v>
      </c>
      <c r="AC4" s="153" t="s">
        <v>430</v>
      </c>
      <c r="AD4" s="136"/>
    </row>
    <row r="5" spans="1:34" s="135" customFormat="1" ht="31.5" x14ac:dyDescent="0.25">
      <c r="A5" s="99"/>
      <c r="B5" s="100" t="s">
        <v>224</v>
      </c>
      <c r="C5" s="101"/>
      <c r="D5" s="102">
        <v>232267432.35000002</v>
      </c>
      <c r="E5" s="102"/>
      <c r="F5" s="102"/>
      <c r="G5" s="102">
        <f t="shared" ref="G5:G65" si="0">+SUM(C5:F5)</f>
        <v>232267432.35000002</v>
      </c>
      <c r="H5" s="102"/>
      <c r="I5" s="102">
        <v>232267432.35000002</v>
      </c>
      <c r="J5" s="102"/>
      <c r="K5" s="103"/>
      <c r="L5" s="104">
        <f t="shared" ref="L5:L65" si="1">+SUM(H5:K5)</f>
        <v>232267432.35000002</v>
      </c>
      <c r="M5" s="104"/>
      <c r="N5" s="104">
        <f>44613402.64+0+13554000+86670229.71</f>
        <v>144837632.34999999</v>
      </c>
      <c r="O5" s="105"/>
      <c r="P5" s="104">
        <f>70430000+9499800+7500000</f>
        <v>87429800</v>
      </c>
      <c r="Q5" s="105">
        <f t="shared" ref="Q5:Q65" si="2">+SUM(M5:P5)</f>
        <v>232267432.34999999</v>
      </c>
      <c r="R5" s="133" t="s">
        <v>431</v>
      </c>
      <c r="S5" s="105">
        <f t="shared" ref="S5:V66" si="3">+C5-M5</f>
        <v>0</v>
      </c>
      <c r="T5" s="105">
        <f t="shared" si="3"/>
        <v>87429800.00000003</v>
      </c>
      <c r="U5" s="105">
        <f t="shared" si="3"/>
        <v>0</v>
      </c>
      <c r="V5" s="105">
        <f t="shared" si="3"/>
        <v>-87429800</v>
      </c>
      <c r="W5" s="134">
        <f t="shared" ref="W5:W10" si="4">+SUM(S5:V5)</f>
        <v>0</v>
      </c>
      <c r="X5" s="105"/>
      <c r="Z5" s="135" t="s">
        <v>432</v>
      </c>
      <c r="AC5" s="153" t="s">
        <v>430</v>
      </c>
      <c r="AD5" s="136">
        <v>1</v>
      </c>
      <c r="AE5" s="135">
        <v>44613402.640000001</v>
      </c>
      <c r="AF5" s="135">
        <v>13554000</v>
      </c>
      <c r="AG5" s="135">
        <v>86670229.709999993</v>
      </c>
      <c r="AH5" s="154">
        <f>+SUM(AE5:AG5)</f>
        <v>144837632.34999999</v>
      </c>
    </row>
    <row r="6" spans="1:34" s="135" customFormat="1" x14ac:dyDescent="0.25">
      <c r="A6" s="99"/>
      <c r="B6" s="100" t="s">
        <v>349</v>
      </c>
      <c r="C6" s="101"/>
      <c r="D6" s="102">
        <v>7719968</v>
      </c>
      <c r="E6" s="102"/>
      <c r="F6" s="102"/>
      <c r="G6" s="102">
        <f t="shared" si="0"/>
        <v>7719968</v>
      </c>
      <c r="H6" s="102"/>
      <c r="I6" s="102">
        <v>13015511</v>
      </c>
      <c r="J6" s="102"/>
      <c r="K6" s="103">
        <v>76500</v>
      </c>
      <c r="L6" s="104">
        <f t="shared" si="1"/>
        <v>13092011</v>
      </c>
      <c r="M6" s="104"/>
      <c r="N6" s="104">
        <v>8343931</v>
      </c>
      <c r="O6" s="105"/>
      <c r="P6" s="104">
        <v>0</v>
      </c>
      <c r="Q6" s="105">
        <f t="shared" si="2"/>
        <v>8343931</v>
      </c>
      <c r="R6" s="133"/>
      <c r="S6" s="105">
        <f t="shared" si="3"/>
        <v>0</v>
      </c>
      <c r="T6" s="105">
        <f t="shared" si="3"/>
        <v>-623963</v>
      </c>
      <c r="U6" s="105">
        <f t="shared" si="3"/>
        <v>0</v>
      </c>
      <c r="V6" s="105">
        <f t="shared" si="3"/>
        <v>0</v>
      </c>
      <c r="W6" s="134">
        <f t="shared" si="4"/>
        <v>-623963</v>
      </c>
      <c r="X6" s="105"/>
      <c r="Z6" s="135" t="s">
        <v>433</v>
      </c>
      <c r="AC6" s="153" t="s">
        <v>430</v>
      </c>
      <c r="AD6" s="136">
        <v>2</v>
      </c>
      <c r="AE6" s="135">
        <v>70430000</v>
      </c>
      <c r="AF6" s="135">
        <v>9499800</v>
      </c>
      <c r="AG6" s="135">
        <v>7500000</v>
      </c>
      <c r="AH6" s="154">
        <f>+SUM(AE6:AG6)</f>
        <v>87429800</v>
      </c>
    </row>
    <row r="7" spans="1:34" s="135" customFormat="1" x14ac:dyDescent="0.25">
      <c r="A7" s="99"/>
      <c r="B7" s="100" t="s">
        <v>48</v>
      </c>
      <c r="C7" s="101"/>
      <c r="D7" s="102">
        <v>13303501</v>
      </c>
      <c r="E7" s="102"/>
      <c r="F7" s="102"/>
      <c r="G7" s="102">
        <f t="shared" si="0"/>
        <v>13303501</v>
      </c>
      <c r="H7" s="102"/>
      <c r="I7" s="102">
        <v>24146405</v>
      </c>
      <c r="J7" s="102"/>
      <c r="K7" s="103">
        <v>162000</v>
      </c>
      <c r="L7" s="104">
        <f t="shared" si="1"/>
        <v>24308405</v>
      </c>
      <c r="M7" s="104"/>
      <c r="N7" s="104">
        <v>24308405</v>
      </c>
      <c r="O7" s="105"/>
      <c r="P7" s="104"/>
      <c r="Q7" s="105">
        <f t="shared" si="2"/>
        <v>24308405</v>
      </c>
      <c r="R7" s="133"/>
      <c r="S7" s="105">
        <f t="shared" si="3"/>
        <v>0</v>
      </c>
      <c r="T7" s="105">
        <f t="shared" si="3"/>
        <v>-11004904</v>
      </c>
      <c r="U7" s="105">
        <f t="shared" si="3"/>
        <v>0</v>
      </c>
      <c r="V7" s="105">
        <f t="shared" si="3"/>
        <v>0</v>
      </c>
      <c r="W7" s="134">
        <f t="shared" si="4"/>
        <v>-11004904</v>
      </c>
      <c r="X7" s="105"/>
      <c r="Z7" s="135" t="s">
        <v>434</v>
      </c>
      <c r="AC7" s="153" t="s">
        <v>430</v>
      </c>
      <c r="AD7" s="136">
        <v>3</v>
      </c>
      <c r="AH7" s="154">
        <f>+AH5+AH6</f>
        <v>232267432.34999999</v>
      </c>
    </row>
    <row r="8" spans="1:34" s="135" customFormat="1" ht="31.5" x14ac:dyDescent="0.25">
      <c r="A8" s="99"/>
      <c r="B8" s="100" t="s">
        <v>32</v>
      </c>
      <c r="C8" s="101"/>
      <c r="D8" s="102">
        <v>1809096</v>
      </c>
      <c r="E8" s="102"/>
      <c r="F8" s="102"/>
      <c r="G8" s="102">
        <f t="shared" si="0"/>
        <v>1809096</v>
      </c>
      <c r="H8" s="102"/>
      <c r="I8" s="102">
        <v>1706571.44</v>
      </c>
      <c r="J8" s="102"/>
      <c r="K8" s="103">
        <v>419100.13</v>
      </c>
      <c r="L8" s="104">
        <f t="shared" si="1"/>
        <v>2125671.5699999998</v>
      </c>
      <c r="M8" s="104"/>
      <c r="N8" s="104">
        <v>2238396</v>
      </c>
      <c r="O8" s="105"/>
      <c r="P8" s="104"/>
      <c r="Q8" s="105">
        <f t="shared" si="2"/>
        <v>2238396</v>
      </c>
      <c r="R8" s="133"/>
      <c r="S8" s="105">
        <f t="shared" si="3"/>
        <v>0</v>
      </c>
      <c r="T8" s="105">
        <f t="shared" si="3"/>
        <v>-429300</v>
      </c>
      <c r="U8" s="105">
        <f t="shared" si="3"/>
        <v>0</v>
      </c>
      <c r="V8" s="105">
        <f t="shared" si="3"/>
        <v>0</v>
      </c>
      <c r="W8" s="134">
        <f t="shared" si="4"/>
        <v>-429300</v>
      </c>
      <c r="X8" s="105"/>
      <c r="Z8" s="135" t="s">
        <v>435</v>
      </c>
      <c r="AC8" s="153" t="s">
        <v>430</v>
      </c>
      <c r="AD8" s="136">
        <v>4</v>
      </c>
      <c r="AE8" s="155" t="s">
        <v>436</v>
      </c>
      <c r="AF8" s="155" t="s">
        <v>437</v>
      </c>
      <c r="AG8" s="155" t="s">
        <v>438</v>
      </c>
    </row>
    <row r="9" spans="1:34" s="135" customFormat="1" ht="31.5" x14ac:dyDescent="0.25">
      <c r="A9" s="99"/>
      <c r="B9" s="100" t="s">
        <v>183</v>
      </c>
      <c r="C9" s="101"/>
      <c r="D9" s="102">
        <v>2964175</v>
      </c>
      <c r="E9" s="102"/>
      <c r="F9" s="102"/>
      <c r="G9" s="102">
        <f t="shared" si="0"/>
        <v>2964175</v>
      </c>
      <c r="H9" s="102"/>
      <c r="I9" s="102">
        <v>3670375</v>
      </c>
      <c r="J9" s="102"/>
      <c r="K9" s="103">
        <v>120000</v>
      </c>
      <c r="L9" s="104">
        <f t="shared" si="1"/>
        <v>3790375</v>
      </c>
      <c r="M9" s="104"/>
      <c r="N9" s="104">
        <v>2942095</v>
      </c>
      <c r="O9" s="105"/>
      <c r="P9" s="104">
        <v>0</v>
      </c>
      <c r="Q9" s="105">
        <f t="shared" si="2"/>
        <v>2942095</v>
      </c>
      <c r="R9" s="133"/>
      <c r="S9" s="105">
        <f t="shared" si="3"/>
        <v>0</v>
      </c>
      <c r="T9" s="105">
        <f t="shared" si="3"/>
        <v>22080</v>
      </c>
      <c r="U9" s="105">
        <f t="shared" si="3"/>
        <v>0</v>
      </c>
      <c r="V9" s="105">
        <f t="shared" si="3"/>
        <v>0</v>
      </c>
      <c r="W9" s="134">
        <f t="shared" si="4"/>
        <v>22080</v>
      </c>
      <c r="X9" s="105"/>
      <c r="Z9" s="135" t="s">
        <v>439</v>
      </c>
      <c r="AC9" s="153" t="s">
        <v>430</v>
      </c>
      <c r="AD9" s="136">
        <v>5</v>
      </c>
      <c r="AE9" s="135" t="s">
        <v>440</v>
      </c>
      <c r="AF9" s="135">
        <v>44613402.640000001</v>
      </c>
      <c r="AG9" s="135">
        <v>70430000</v>
      </c>
      <c r="AH9" s="135">
        <f>+SUM(AF9:AG9)</f>
        <v>115043402.64</v>
      </c>
    </row>
    <row r="10" spans="1:34" s="135" customFormat="1" ht="51" customHeight="1" x14ac:dyDescent="0.25">
      <c r="A10" s="99"/>
      <c r="B10" s="100" t="s">
        <v>350</v>
      </c>
      <c r="C10" s="101"/>
      <c r="D10" s="102">
        <v>200000</v>
      </c>
      <c r="E10" s="102"/>
      <c r="F10" s="102"/>
      <c r="G10" s="102">
        <f t="shared" si="0"/>
        <v>200000</v>
      </c>
      <c r="H10" s="102"/>
      <c r="I10" s="102">
        <v>200000</v>
      </c>
      <c r="J10" s="102"/>
      <c r="K10" s="103"/>
      <c r="L10" s="104">
        <f t="shared" si="1"/>
        <v>200000</v>
      </c>
      <c r="M10" s="104"/>
      <c r="N10" s="104">
        <v>200000</v>
      </c>
      <c r="O10" s="105"/>
      <c r="P10" s="104"/>
      <c r="Q10" s="105">
        <f t="shared" si="2"/>
        <v>200000</v>
      </c>
      <c r="R10" s="133"/>
      <c r="S10" s="105">
        <f t="shared" si="3"/>
        <v>0</v>
      </c>
      <c r="T10" s="105">
        <f t="shared" si="3"/>
        <v>0</v>
      </c>
      <c r="U10" s="105">
        <f t="shared" si="3"/>
        <v>0</v>
      </c>
      <c r="V10" s="105">
        <f t="shared" si="3"/>
        <v>0</v>
      </c>
      <c r="W10" s="134">
        <f t="shared" si="4"/>
        <v>0</v>
      </c>
      <c r="X10" s="105"/>
      <c r="Z10" s="135" t="s">
        <v>441</v>
      </c>
      <c r="AC10" s="153" t="s">
        <v>430</v>
      </c>
      <c r="AD10" s="136">
        <v>6</v>
      </c>
      <c r="AE10" s="135" t="s">
        <v>442</v>
      </c>
      <c r="AF10" s="135">
        <v>13554000</v>
      </c>
      <c r="AG10" s="135">
        <v>9499800</v>
      </c>
      <c r="AH10" s="135">
        <f>+SUM(AF10:AG10)</f>
        <v>23053800</v>
      </c>
    </row>
    <row r="11" spans="1:34" s="135" customFormat="1" x14ac:dyDescent="0.25">
      <c r="A11" s="99"/>
      <c r="B11" s="100" t="s">
        <v>85</v>
      </c>
      <c r="C11" s="101"/>
      <c r="D11" s="102">
        <v>5979156</v>
      </c>
      <c r="E11" s="102"/>
      <c r="F11" s="102"/>
      <c r="G11" s="102">
        <f t="shared" si="0"/>
        <v>5979156</v>
      </c>
      <c r="H11" s="102"/>
      <c r="I11" s="102">
        <f>2997640+4416836</f>
        <v>7414476</v>
      </c>
      <c r="J11" s="102"/>
      <c r="K11" s="103"/>
      <c r="L11" s="104">
        <f t="shared" si="1"/>
        <v>7414476</v>
      </c>
      <c r="M11" s="104"/>
      <c r="N11" s="104">
        <v>2481000</v>
      </c>
      <c r="O11" s="105"/>
      <c r="P11" s="104"/>
      <c r="Q11" s="105">
        <f t="shared" si="2"/>
        <v>2481000</v>
      </c>
      <c r="R11" s="133"/>
      <c r="S11" s="105">
        <f t="shared" si="3"/>
        <v>0</v>
      </c>
      <c r="T11" s="105">
        <f t="shared" si="3"/>
        <v>3498156</v>
      </c>
      <c r="U11" s="105">
        <f t="shared" si="3"/>
        <v>0</v>
      </c>
      <c r="V11" s="105">
        <f t="shared" si="3"/>
        <v>0</v>
      </c>
      <c r="W11" s="134">
        <f t="shared" ref="W11:W66" si="5">+SUM(S11:V11)</f>
        <v>3498156</v>
      </c>
      <c r="X11" s="105"/>
      <c r="AC11" s="153" t="s">
        <v>430</v>
      </c>
      <c r="AD11" s="136">
        <v>7</v>
      </c>
      <c r="AE11" s="135" t="s">
        <v>443</v>
      </c>
      <c r="AF11" s="135">
        <v>86670229.709999993</v>
      </c>
      <c r="AG11" s="135">
        <v>7500000</v>
      </c>
      <c r="AH11" s="135">
        <f>+SUM(AF11:AG11)</f>
        <v>94170229.709999993</v>
      </c>
    </row>
    <row r="12" spans="1:34" s="135" customFormat="1" ht="31.5" x14ac:dyDescent="0.25">
      <c r="A12" s="99"/>
      <c r="B12" s="100" t="s">
        <v>33</v>
      </c>
      <c r="C12" s="101"/>
      <c r="D12" s="102">
        <v>5847130</v>
      </c>
      <c r="E12" s="102"/>
      <c r="F12" s="102"/>
      <c r="G12" s="102">
        <f t="shared" si="0"/>
        <v>5847130</v>
      </c>
      <c r="H12" s="102"/>
      <c r="I12" s="102">
        <v>5846880</v>
      </c>
      <c r="J12" s="102"/>
      <c r="K12" s="103">
        <v>5288920</v>
      </c>
      <c r="L12" s="104">
        <f t="shared" si="1"/>
        <v>11135800</v>
      </c>
      <c r="M12" s="104"/>
      <c r="N12" s="104">
        <v>6645344</v>
      </c>
      <c r="O12" s="105"/>
      <c r="P12" s="104">
        <v>3468720</v>
      </c>
      <c r="Q12" s="105">
        <f t="shared" si="2"/>
        <v>10114064</v>
      </c>
      <c r="R12" s="133"/>
      <c r="S12" s="105">
        <f t="shared" si="3"/>
        <v>0</v>
      </c>
      <c r="T12" s="105">
        <f t="shared" si="3"/>
        <v>-798214</v>
      </c>
      <c r="U12" s="105">
        <f t="shared" si="3"/>
        <v>0</v>
      </c>
      <c r="V12" s="105">
        <f t="shared" si="3"/>
        <v>-3468720</v>
      </c>
      <c r="W12" s="134">
        <f t="shared" si="5"/>
        <v>-4266934</v>
      </c>
      <c r="X12" s="105"/>
      <c r="AC12" s="153" t="s">
        <v>430</v>
      </c>
      <c r="AD12" s="136">
        <v>8</v>
      </c>
      <c r="AF12" s="135">
        <f>+SUM(AF9:AF11)</f>
        <v>144837632.34999999</v>
      </c>
      <c r="AG12" s="135">
        <f>+SUM(AG9:AG11)</f>
        <v>87429800</v>
      </c>
      <c r="AH12" s="135">
        <f>+SUM(AF12:AG12)</f>
        <v>232267432.34999999</v>
      </c>
    </row>
    <row r="13" spans="1:34" s="135" customFormat="1" x14ac:dyDescent="0.25">
      <c r="A13" s="99"/>
      <c r="B13" s="100" t="s">
        <v>34</v>
      </c>
      <c r="C13" s="101"/>
      <c r="D13" s="102">
        <v>16721661</v>
      </c>
      <c r="E13" s="102"/>
      <c r="F13" s="102"/>
      <c r="G13" s="102">
        <f t="shared" si="0"/>
        <v>16721661</v>
      </c>
      <c r="H13" s="102"/>
      <c r="I13" s="102">
        <v>23377930</v>
      </c>
      <c r="J13" s="102"/>
      <c r="K13" s="103">
        <v>2674000</v>
      </c>
      <c r="L13" s="104">
        <f t="shared" si="1"/>
        <v>26051930</v>
      </c>
      <c r="M13" s="104"/>
      <c r="N13" s="104">
        <v>21080181</v>
      </c>
      <c r="O13" s="105"/>
      <c r="P13" s="104"/>
      <c r="Q13" s="105">
        <f t="shared" si="2"/>
        <v>21080181</v>
      </c>
      <c r="R13" s="133"/>
      <c r="S13" s="105">
        <f t="shared" si="3"/>
        <v>0</v>
      </c>
      <c r="T13" s="105">
        <f t="shared" si="3"/>
        <v>-4358520</v>
      </c>
      <c r="U13" s="105">
        <f t="shared" si="3"/>
        <v>0</v>
      </c>
      <c r="V13" s="105">
        <f t="shared" si="3"/>
        <v>0</v>
      </c>
      <c r="W13" s="134">
        <f t="shared" si="5"/>
        <v>-4358520</v>
      </c>
      <c r="X13" s="105"/>
      <c r="AC13" s="153" t="s">
        <v>430</v>
      </c>
      <c r="AD13" s="136">
        <v>9</v>
      </c>
      <c r="AH13" s="135">
        <f>+AH12-Q5</f>
        <v>0</v>
      </c>
    </row>
    <row r="14" spans="1:34" s="135" customFormat="1" ht="31.5" x14ac:dyDescent="0.25">
      <c r="A14" s="99"/>
      <c r="B14" s="100" t="s">
        <v>35</v>
      </c>
      <c r="C14" s="101"/>
      <c r="D14" s="102">
        <v>5277006</v>
      </c>
      <c r="E14" s="102"/>
      <c r="F14" s="102"/>
      <c r="G14" s="102">
        <f t="shared" si="0"/>
        <v>5277006</v>
      </c>
      <c r="H14" s="102"/>
      <c r="I14" s="102">
        <v>6292374</v>
      </c>
      <c r="J14" s="102"/>
      <c r="K14" s="103">
        <v>5752414</v>
      </c>
      <c r="L14" s="104">
        <f t="shared" si="1"/>
        <v>12044788</v>
      </c>
      <c r="M14" s="104"/>
      <c r="N14" s="104">
        <f>80000+130000+63530+3463769+1467500+7000+3555360</f>
        <v>8767159</v>
      </c>
      <c r="O14" s="105"/>
      <c r="P14" s="104">
        <f>162000+241840+1209600+169800+65000+442000+529200</f>
        <v>2819440</v>
      </c>
      <c r="Q14" s="105">
        <f t="shared" si="2"/>
        <v>11586599</v>
      </c>
      <c r="R14" s="133"/>
      <c r="S14" s="105">
        <f t="shared" si="3"/>
        <v>0</v>
      </c>
      <c r="T14" s="105">
        <f t="shared" si="3"/>
        <v>-3490153</v>
      </c>
      <c r="U14" s="105">
        <f t="shared" si="3"/>
        <v>0</v>
      </c>
      <c r="V14" s="105">
        <f t="shared" si="3"/>
        <v>-2819440</v>
      </c>
      <c r="W14" s="134">
        <f t="shared" si="5"/>
        <v>-6309593</v>
      </c>
      <c r="X14" s="105"/>
      <c r="AC14" s="153" t="s">
        <v>430</v>
      </c>
      <c r="AD14" s="136">
        <v>10</v>
      </c>
    </row>
    <row r="15" spans="1:34" s="135" customFormat="1" x14ac:dyDescent="0.25">
      <c r="A15" s="99"/>
      <c r="B15" s="100" t="s">
        <v>36</v>
      </c>
      <c r="C15" s="101"/>
      <c r="D15" s="102">
        <v>3875160</v>
      </c>
      <c r="E15" s="102"/>
      <c r="F15" s="102"/>
      <c r="G15" s="102">
        <f t="shared" si="0"/>
        <v>3875160</v>
      </c>
      <c r="H15" s="102"/>
      <c r="I15" s="102">
        <f>4582660+402000</f>
        <v>4984660</v>
      </c>
      <c r="J15" s="102"/>
      <c r="K15" s="103"/>
      <c r="L15" s="104">
        <f t="shared" si="1"/>
        <v>4984660</v>
      </c>
      <c r="M15" s="104"/>
      <c r="N15" s="104">
        <v>4435120</v>
      </c>
      <c r="O15" s="105"/>
      <c r="P15" s="104">
        <v>0</v>
      </c>
      <c r="Q15" s="105">
        <f t="shared" si="2"/>
        <v>4435120</v>
      </c>
      <c r="R15" s="133"/>
      <c r="S15" s="105">
        <f t="shared" si="3"/>
        <v>0</v>
      </c>
      <c r="T15" s="105">
        <f t="shared" si="3"/>
        <v>-559960</v>
      </c>
      <c r="U15" s="105">
        <f t="shared" si="3"/>
        <v>0</v>
      </c>
      <c r="V15" s="105">
        <f t="shared" si="3"/>
        <v>0</v>
      </c>
      <c r="W15" s="134">
        <f t="shared" si="5"/>
        <v>-559960</v>
      </c>
      <c r="X15" s="105"/>
      <c r="AC15" s="153" t="s">
        <v>430</v>
      </c>
      <c r="AD15" s="136">
        <v>11</v>
      </c>
    </row>
    <row r="16" spans="1:34" s="135" customFormat="1" x14ac:dyDescent="0.25">
      <c r="A16" s="99"/>
      <c r="B16" s="100" t="s">
        <v>37</v>
      </c>
      <c r="C16" s="101"/>
      <c r="D16" s="102">
        <v>6774320</v>
      </c>
      <c r="E16" s="102"/>
      <c r="F16" s="102"/>
      <c r="G16" s="102">
        <f t="shared" si="0"/>
        <v>6774320</v>
      </c>
      <c r="H16" s="102"/>
      <c r="I16" s="102">
        <v>12859320</v>
      </c>
      <c r="J16" s="102"/>
      <c r="K16" s="103">
        <v>18301264.219999999</v>
      </c>
      <c r="L16" s="104">
        <f t="shared" si="1"/>
        <v>31160584.219999999</v>
      </c>
      <c r="M16" s="104"/>
      <c r="N16" s="104">
        <f>100000+50000+170000+105000+6540000+5818240</f>
        <v>12783240</v>
      </c>
      <c r="O16" s="105"/>
      <c r="P16" s="104">
        <f>70000+15626264</f>
        <v>15696264</v>
      </c>
      <c r="Q16" s="105">
        <f t="shared" si="2"/>
        <v>28479504</v>
      </c>
      <c r="R16" s="133"/>
      <c r="S16" s="105">
        <f t="shared" si="3"/>
        <v>0</v>
      </c>
      <c r="T16" s="105">
        <f t="shared" si="3"/>
        <v>-6008920</v>
      </c>
      <c r="U16" s="105">
        <f t="shared" si="3"/>
        <v>0</v>
      </c>
      <c r="V16" s="105">
        <f t="shared" si="3"/>
        <v>-15696264</v>
      </c>
      <c r="W16" s="134">
        <f t="shared" si="5"/>
        <v>-21705184</v>
      </c>
      <c r="X16" s="105"/>
      <c r="AC16" s="153" t="s">
        <v>430</v>
      </c>
      <c r="AD16" s="136">
        <v>12</v>
      </c>
    </row>
    <row r="17" spans="1:30" s="135" customFormat="1" x14ac:dyDescent="0.25">
      <c r="A17" s="99"/>
      <c r="B17" s="100" t="s">
        <v>38</v>
      </c>
      <c r="C17" s="101"/>
      <c r="D17" s="102">
        <v>22456304</v>
      </c>
      <c r="E17" s="102"/>
      <c r="F17" s="102"/>
      <c r="G17" s="102">
        <f t="shared" si="0"/>
        <v>22456304</v>
      </c>
      <c r="H17" s="102"/>
      <c r="I17" s="102">
        <v>22456304</v>
      </c>
      <c r="J17" s="102"/>
      <c r="K17" s="103">
        <v>200000</v>
      </c>
      <c r="L17" s="104">
        <f t="shared" si="1"/>
        <v>22656304</v>
      </c>
      <c r="M17" s="104"/>
      <c r="N17" s="104">
        <f>100000+1400000+20856160</f>
        <v>22356160</v>
      </c>
      <c r="O17" s="105"/>
      <c r="P17" s="104">
        <v>0</v>
      </c>
      <c r="Q17" s="105">
        <f t="shared" si="2"/>
        <v>22356160</v>
      </c>
      <c r="R17" s="133"/>
      <c r="S17" s="105">
        <f t="shared" si="3"/>
        <v>0</v>
      </c>
      <c r="T17" s="105">
        <f t="shared" si="3"/>
        <v>100144</v>
      </c>
      <c r="U17" s="105">
        <f t="shared" si="3"/>
        <v>0</v>
      </c>
      <c r="V17" s="105">
        <f t="shared" si="3"/>
        <v>0</v>
      </c>
      <c r="W17" s="134">
        <f t="shared" si="5"/>
        <v>100144</v>
      </c>
      <c r="X17" s="105"/>
      <c r="AC17" s="153" t="s">
        <v>430</v>
      </c>
      <c r="AD17" s="136">
        <v>13</v>
      </c>
    </row>
    <row r="18" spans="1:30" s="135" customFormat="1" ht="31.5" x14ac:dyDescent="0.25">
      <c r="A18" s="99"/>
      <c r="B18" s="100" t="s">
        <v>39</v>
      </c>
      <c r="C18" s="101"/>
      <c r="D18" s="102">
        <f>54740728+(24000000*0.5)</f>
        <v>66740728</v>
      </c>
      <c r="E18" s="102"/>
      <c r="F18" s="102"/>
      <c r="G18" s="102">
        <f t="shared" si="0"/>
        <v>66740728</v>
      </c>
      <c r="H18" s="102"/>
      <c r="I18" s="102">
        <v>68749912</v>
      </c>
      <c r="J18" s="102"/>
      <c r="K18" s="103">
        <v>36200000</v>
      </c>
      <c r="L18" s="104">
        <f t="shared" si="1"/>
        <v>104949912</v>
      </c>
      <c r="M18" s="104"/>
      <c r="N18" s="104">
        <v>71748040</v>
      </c>
      <c r="O18" s="105"/>
      <c r="P18" s="104">
        <v>23900000</v>
      </c>
      <c r="Q18" s="105">
        <f t="shared" si="2"/>
        <v>95648040</v>
      </c>
      <c r="R18" s="133"/>
      <c r="S18" s="105">
        <f t="shared" si="3"/>
        <v>0</v>
      </c>
      <c r="T18" s="105">
        <f t="shared" si="3"/>
        <v>-5007312</v>
      </c>
      <c r="U18" s="105">
        <f t="shared" si="3"/>
        <v>0</v>
      </c>
      <c r="V18" s="105">
        <f t="shared" si="3"/>
        <v>-23900000</v>
      </c>
      <c r="W18" s="134">
        <f t="shared" si="5"/>
        <v>-28907312</v>
      </c>
      <c r="X18" s="105"/>
      <c r="AC18" s="153" t="s">
        <v>430</v>
      </c>
      <c r="AD18" s="136">
        <v>14</v>
      </c>
    </row>
    <row r="19" spans="1:30" s="135" customFormat="1" x14ac:dyDescent="0.25">
      <c r="A19" s="99"/>
      <c r="B19" s="100" t="s">
        <v>41</v>
      </c>
      <c r="C19" s="101"/>
      <c r="D19" s="102">
        <v>742080</v>
      </c>
      <c r="E19" s="102"/>
      <c r="F19" s="102"/>
      <c r="G19" s="102">
        <f t="shared" si="0"/>
        <v>742080</v>
      </c>
      <c r="H19" s="102"/>
      <c r="I19" s="102">
        <v>742080</v>
      </c>
      <c r="J19" s="102"/>
      <c r="K19" s="103"/>
      <c r="L19" s="104">
        <f t="shared" si="1"/>
        <v>742080</v>
      </c>
      <c r="M19" s="104"/>
      <c r="N19" s="104">
        <v>742200</v>
      </c>
      <c r="O19" s="105"/>
      <c r="P19" s="104"/>
      <c r="Q19" s="105">
        <f t="shared" si="2"/>
        <v>742200</v>
      </c>
      <c r="R19" s="133"/>
      <c r="S19" s="105">
        <f t="shared" si="3"/>
        <v>0</v>
      </c>
      <c r="T19" s="105">
        <f t="shared" si="3"/>
        <v>-120</v>
      </c>
      <c r="U19" s="105">
        <f t="shared" si="3"/>
        <v>0</v>
      </c>
      <c r="V19" s="105">
        <f t="shared" si="3"/>
        <v>0</v>
      </c>
      <c r="W19" s="134">
        <f t="shared" si="5"/>
        <v>-120</v>
      </c>
      <c r="X19" s="105"/>
      <c r="AC19" s="153" t="s">
        <v>430</v>
      </c>
      <c r="AD19" s="136">
        <v>15</v>
      </c>
    </row>
    <row r="20" spans="1:30" s="135" customFormat="1" x14ac:dyDescent="0.25">
      <c r="A20" s="99"/>
      <c r="B20" s="100" t="s">
        <v>184</v>
      </c>
      <c r="C20" s="101"/>
      <c r="D20" s="102">
        <v>1500000</v>
      </c>
      <c r="E20" s="102"/>
      <c r="F20" s="102"/>
      <c r="G20" s="102">
        <f t="shared" si="0"/>
        <v>1500000</v>
      </c>
      <c r="H20" s="102"/>
      <c r="I20" s="102">
        <v>1500000</v>
      </c>
      <c r="J20" s="102"/>
      <c r="K20" s="103"/>
      <c r="L20" s="104">
        <f t="shared" si="1"/>
        <v>1500000</v>
      </c>
      <c r="M20" s="104"/>
      <c r="N20" s="104">
        <f>1500000+1200000</f>
        <v>2700000</v>
      </c>
      <c r="O20" s="105"/>
      <c r="P20" s="104"/>
      <c r="Q20" s="105">
        <f t="shared" si="2"/>
        <v>2700000</v>
      </c>
      <c r="R20" s="133" t="s">
        <v>431</v>
      </c>
      <c r="S20" s="105">
        <f t="shared" si="3"/>
        <v>0</v>
      </c>
      <c r="T20" s="105">
        <f t="shared" si="3"/>
        <v>-1200000</v>
      </c>
      <c r="U20" s="105">
        <f t="shared" si="3"/>
        <v>0</v>
      </c>
      <c r="V20" s="105">
        <f t="shared" si="3"/>
        <v>0</v>
      </c>
      <c r="W20" s="134">
        <f t="shared" si="5"/>
        <v>-1200000</v>
      </c>
      <c r="X20" s="105"/>
      <c r="AC20" s="153" t="s">
        <v>430</v>
      </c>
      <c r="AD20" s="136">
        <v>16</v>
      </c>
    </row>
    <row r="21" spans="1:30" s="135" customFormat="1" x14ac:dyDescent="0.25">
      <c r="A21" s="99"/>
      <c r="B21" s="100" t="s">
        <v>351</v>
      </c>
      <c r="C21" s="101"/>
      <c r="D21" s="102">
        <v>9995592</v>
      </c>
      <c r="E21" s="102"/>
      <c r="F21" s="102"/>
      <c r="G21" s="102">
        <f t="shared" si="0"/>
        <v>9995592</v>
      </c>
      <c r="H21" s="102"/>
      <c r="I21" s="102">
        <v>8868990.7200000007</v>
      </c>
      <c r="J21" s="102"/>
      <c r="K21" s="103"/>
      <c r="L21" s="104">
        <f t="shared" si="1"/>
        <v>8868990.7200000007</v>
      </c>
      <c r="M21" s="104"/>
      <c r="N21" s="104">
        <v>8107410</v>
      </c>
      <c r="O21" s="105"/>
      <c r="P21" s="104"/>
      <c r="Q21" s="105">
        <f t="shared" si="2"/>
        <v>8107410</v>
      </c>
      <c r="R21" s="133"/>
      <c r="S21" s="105">
        <f t="shared" si="3"/>
        <v>0</v>
      </c>
      <c r="T21" s="105">
        <f t="shared" si="3"/>
        <v>1888182</v>
      </c>
      <c r="U21" s="105">
        <f t="shared" si="3"/>
        <v>0</v>
      </c>
      <c r="V21" s="105">
        <f t="shared" si="3"/>
        <v>0</v>
      </c>
      <c r="W21" s="134">
        <f t="shared" si="5"/>
        <v>1888182</v>
      </c>
      <c r="X21" s="105"/>
      <c r="AC21" s="153" t="s">
        <v>430</v>
      </c>
      <c r="AD21" s="136">
        <v>17</v>
      </c>
    </row>
    <row r="22" spans="1:30" s="135" customFormat="1" ht="15.75" customHeight="1" x14ac:dyDescent="0.25">
      <c r="A22" s="99"/>
      <c r="B22" s="100" t="s">
        <v>352</v>
      </c>
      <c r="C22" s="101"/>
      <c r="D22" s="102">
        <v>37143283</v>
      </c>
      <c r="E22" s="102"/>
      <c r="F22" s="102"/>
      <c r="G22" s="102">
        <f t="shared" si="0"/>
        <v>37143283</v>
      </c>
      <c r="H22" s="102"/>
      <c r="I22" s="102">
        <v>37143283</v>
      </c>
      <c r="J22" s="102"/>
      <c r="K22" s="103"/>
      <c r="L22" s="104">
        <f t="shared" si="1"/>
        <v>37143283</v>
      </c>
      <c r="M22" s="104"/>
      <c r="N22" s="104">
        <v>37415080</v>
      </c>
      <c r="O22" s="105"/>
      <c r="P22" s="104"/>
      <c r="Q22" s="105">
        <f t="shared" si="2"/>
        <v>37415080</v>
      </c>
      <c r="R22" s="133" t="s">
        <v>431</v>
      </c>
      <c r="S22" s="105">
        <f t="shared" si="3"/>
        <v>0</v>
      </c>
      <c r="T22" s="105">
        <f t="shared" si="3"/>
        <v>-271797</v>
      </c>
      <c r="U22" s="105">
        <f t="shared" si="3"/>
        <v>0</v>
      </c>
      <c r="V22" s="105">
        <f t="shared" si="3"/>
        <v>0</v>
      </c>
      <c r="W22" s="134">
        <f t="shared" si="5"/>
        <v>-271797</v>
      </c>
      <c r="X22" s="105"/>
      <c r="AC22" s="153" t="s">
        <v>430</v>
      </c>
      <c r="AD22" s="136">
        <v>18</v>
      </c>
    </row>
    <row r="23" spans="1:30" s="135" customFormat="1" ht="15.75" customHeight="1" x14ac:dyDescent="0.25">
      <c r="A23" s="99"/>
      <c r="B23" s="100" t="s">
        <v>228</v>
      </c>
      <c r="C23" s="101"/>
      <c r="D23" s="102">
        <v>3068184</v>
      </c>
      <c r="E23" s="102"/>
      <c r="F23" s="102"/>
      <c r="G23" s="102">
        <f t="shared" si="0"/>
        <v>3068184</v>
      </c>
      <c r="H23" s="102"/>
      <c r="I23" s="102">
        <f>4498304+1500000</f>
        <v>5998304</v>
      </c>
      <c r="J23" s="102"/>
      <c r="K23" s="103"/>
      <c r="L23" s="104">
        <f t="shared" si="1"/>
        <v>5998304</v>
      </c>
      <c r="M23" s="104"/>
      <c r="N23" s="104">
        <v>4613600</v>
      </c>
      <c r="O23" s="105"/>
      <c r="P23" s="104"/>
      <c r="Q23" s="105">
        <f t="shared" si="2"/>
        <v>4613600</v>
      </c>
      <c r="R23" s="133"/>
      <c r="S23" s="105">
        <f t="shared" si="3"/>
        <v>0</v>
      </c>
      <c r="T23" s="105">
        <f t="shared" si="3"/>
        <v>-1545416</v>
      </c>
      <c r="U23" s="105">
        <f t="shared" si="3"/>
        <v>0</v>
      </c>
      <c r="V23" s="105">
        <f t="shared" si="3"/>
        <v>0</v>
      </c>
      <c r="W23" s="134">
        <f t="shared" si="5"/>
        <v>-1545416</v>
      </c>
      <c r="X23" s="105"/>
      <c r="AC23" s="156" t="s">
        <v>430</v>
      </c>
      <c r="AD23" s="136">
        <v>19</v>
      </c>
    </row>
    <row r="24" spans="1:30" s="135" customFormat="1" ht="15.75" customHeight="1" x14ac:dyDescent="0.25">
      <c r="A24" s="99"/>
      <c r="B24" s="100" t="s">
        <v>43</v>
      </c>
      <c r="C24" s="101"/>
      <c r="D24" s="102">
        <v>1821533</v>
      </c>
      <c r="E24" s="102"/>
      <c r="F24" s="102"/>
      <c r="G24" s="102">
        <f t="shared" si="0"/>
        <v>1821533</v>
      </c>
      <c r="H24" s="102"/>
      <c r="I24" s="102">
        <v>1822096.8</v>
      </c>
      <c r="J24" s="102"/>
      <c r="K24" s="103"/>
      <c r="L24" s="104">
        <f t="shared" si="1"/>
        <v>1822096.8</v>
      </c>
      <c r="M24" s="104"/>
      <c r="N24" s="104">
        <v>1822408</v>
      </c>
      <c r="O24" s="105"/>
      <c r="P24" s="104"/>
      <c r="Q24" s="105">
        <f t="shared" si="2"/>
        <v>1822408</v>
      </c>
      <c r="R24" s="133"/>
      <c r="S24" s="105">
        <f t="shared" si="3"/>
        <v>0</v>
      </c>
      <c r="T24" s="105">
        <f t="shared" si="3"/>
        <v>-875</v>
      </c>
      <c r="U24" s="105">
        <f t="shared" si="3"/>
        <v>0</v>
      </c>
      <c r="V24" s="105">
        <f t="shared" si="3"/>
        <v>0</v>
      </c>
      <c r="W24" s="134">
        <f t="shared" si="5"/>
        <v>-875</v>
      </c>
      <c r="X24" s="105"/>
      <c r="AC24" s="153" t="s">
        <v>430</v>
      </c>
      <c r="AD24" s="136">
        <v>20</v>
      </c>
    </row>
    <row r="25" spans="1:30" s="135" customFormat="1" ht="15.75" customHeight="1" x14ac:dyDescent="0.25">
      <c r="A25" s="106"/>
      <c r="B25" s="107" t="s">
        <v>187</v>
      </c>
      <c r="C25" s="108"/>
      <c r="D25" s="109">
        <v>796072</v>
      </c>
      <c r="E25" s="109"/>
      <c r="F25" s="109"/>
      <c r="G25" s="109">
        <f t="shared" si="0"/>
        <v>796072</v>
      </c>
      <c r="H25" s="109"/>
      <c r="I25" s="109">
        <v>887932</v>
      </c>
      <c r="J25" s="109"/>
      <c r="K25" s="110"/>
      <c r="L25" s="111">
        <f t="shared" si="1"/>
        <v>887932</v>
      </c>
      <c r="M25" s="111"/>
      <c r="N25" s="111">
        <f>250000+42000+47860+547520</f>
        <v>887380</v>
      </c>
      <c r="O25" s="112"/>
      <c r="P25" s="111"/>
      <c r="Q25" s="112">
        <f t="shared" si="2"/>
        <v>887380</v>
      </c>
      <c r="R25" s="133"/>
      <c r="S25" s="105">
        <f t="shared" si="3"/>
        <v>0</v>
      </c>
      <c r="T25" s="105">
        <f t="shared" si="3"/>
        <v>-91308</v>
      </c>
      <c r="U25" s="105">
        <f t="shared" si="3"/>
        <v>0</v>
      </c>
      <c r="V25" s="105">
        <f t="shared" si="3"/>
        <v>0</v>
      </c>
      <c r="W25" s="134">
        <f t="shared" si="5"/>
        <v>-91308</v>
      </c>
      <c r="X25" s="105"/>
      <c r="AC25" s="153" t="s">
        <v>430</v>
      </c>
      <c r="AD25" s="136">
        <v>21</v>
      </c>
    </row>
    <row r="26" spans="1:30" s="135" customFormat="1" ht="15.75" customHeight="1" x14ac:dyDescent="0.25">
      <c r="A26" s="113"/>
      <c r="B26" s="114" t="s">
        <v>44</v>
      </c>
      <c r="C26" s="115"/>
      <c r="D26" s="104">
        <v>441132</v>
      </c>
      <c r="E26" s="104"/>
      <c r="F26" s="104"/>
      <c r="G26" s="104">
        <f t="shared" si="0"/>
        <v>441132</v>
      </c>
      <c r="H26" s="104"/>
      <c r="I26" s="104">
        <v>942816</v>
      </c>
      <c r="J26" s="104"/>
      <c r="K26" s="104"/>
      <c r="L26" s="104">
        <f t="shared" si="1"/>
        <v>942816</v>
      </c>
      <c r="M26" s="104"/>
      <c r="N26" s="104">
        <f>100000+332840</f>
        <v>432840</v>
      </c>
      <c r="O26" s="105"/>
      <c r="P26" s="104"/>
      <c r="Q26" s="105">
        <f t="shared" si="2"/>
        <v>432840</v>
      </c>
      <c r="R26" s="133"/>
      <c r="S26" s="105">
        <f t="shared" si="3"/>
        <v>0</v>
      </c>
      <c r="T26" s="105">
        <f t="shared" si="3"/>
        <v>8292</v>
      </c>
      <c r="U26" s="105">
        <f t="shared" si="3"/>
        <v>0</v>
      </c>
      <c r="V26" s="105">
        <f t="shared" si="3"/>
        <v>0</v>
      </c>
      <c r="W26" s="134">
        <f t="shared" si="5"/>
        <v>8292</v>
      </c>
      <c r="X26" s="105"/>
      <c r="AC26" s="153" t="s">
        <v>430</v>
      </c>
      <c r="AD26" s="136">
        <v>22</v>
      </c>
    </row>
    <row r="27" spans="1:30" s="135" customFormat="1" ht="15.75" customHeight="1" x14ac:dyDescent="0.25">
      <c r="A27" s="113"/>
      <c r="B27" s="114" t="s">
        <v>353</v>
      </c>
      <c r="C27" s="115"/>
      <c r="D27" s="104">
        <f>6906636+(298800*0.5)</f>
        <v>7056036</v>
      </c>
      <c r="E27" s="104"/>
      <c r="F27" s="104"/>
      <c r="G27" s="104">
        <f t="shared" si="0"/>
        <v>7056036</v>
      </c>
      <c r="H27" s="104"/>
      <c r="I27" s="104">
        <v>7284097.1799999997</v>
      </c>
      <c r="J27" s="104"/>
      <c r="K27" s="104"/>
      <c r="L27" s="104">
        <f t="shared" si="1"/>
        <v>7284097.1799999997</v>
      </c>
      <c r="M27" s="104"/>
      <c r="N27" s="104">
        <v>7221712</v>
      </c>
      <c r="O27" s="105"/>
      <c r="P27" s="104"/>
      <c r="Q27" s="105">
        <f t="shared" si="2"/>
        <v>7221712</v>
      </c>
      <c r="R27" s="133"/>
      <c r="S27" s="105">
        <f t="shared" si="3"/>
        <v>0</v>
      </c>
      <c r="T27" s="105">
        <f>+D27-N27</f>
        <v>-165676</v>
      </c>
      <c r="U27" s="105">
        <f t="shared" si="3"/>
        <v>0</v>
      </c>
      <c r="V27" s="105">
        <f t="shared" si="3"/>
        <v>0</v>
      </c>
      <c r="W27" s="134">
        <f t="shared" si="5"/>
        <v>-165676</v>
      </c>
      <c r="X27" s="105"/>
      <c r="AC27" s="153" t="s">
        <v>430</v>
      </c>
      <c r="AD27" s="136">
        <v>23</v>
      </c>
    </row>
    <row r="28" spans="1:30" s="135" customFormat="1" ht="33.75" customHeight="1" x14ac:dyDescent="0.25">
      <c r="A28" s="116"/>
      <c r="B28" s="117" t="s">
        <v>45</v>
      </c>
      <c r="C28" s="94"/>
      <c r="D28" s="95">
        <v>16000000</v>
      </c>
      <c r="E28" s="95"/>
      <c r="F28" s="95"/>
      <c r="G28" s="95">
        <f t="shared" si="0"/>
        <v>16000000</v>
      </c>
      <c r="H28" s="95"/>
      <c r="I28" s="95">
        <v>39633753</v>
      </c>
      <c r="J28" s="95"/>
      <c r="K28" s="96">
        <v>524650</v>
      </c>
      <c r="L28" s="97">
        <f t="shared" si="1"/>
        <v>40158403</v>
      </c>
      <c r="M28" s="97"/>
      <c r="N28" s="97">
        <v>16000000</v>
      </c>
      <c r="O28" s="98"/>
      <c r="P28" s="97"/>
      <c r="Q28" s="98">
        <f t="shared" si="2"/>
        <v>16000000</v>
      </c>
      <c r="R28" s="133"/>
      <c r="S28" s="105">
        <f t="shared" si="3"/>
        <v>0</v>
      </c>
      <c r="T28" s="105">
        <f t="shared" si="3"/>
        <v>0</v>
      </c>
      <c r="U28" s="105">
        <f t="shared" si="3"/>
        <v>0</v>
      </c>
      <c r="V28" s="105">
        <f t="shared" si="3"/>
        <v>0</v>
      </c>
      <c r="W28" s="134">
        <f t="shared" si="5"/>
        <v>0</v>
      </c>
      <c r="X28" s="105"/>
      <c r="AC28" s="153" t="s">
        <v>430</v>
      </c>
      <c r="AD28" s="136">
        <v>24</v>
      </c>
    </row>
    <row r="29" spans="1:30" s="135" customFormat="1" ht="35.25" customHeight="1" x14ac:dyDescent="0.25">
      <c r="A29" s="99"/>
      <c r="B29" s="100" t="s">
        <v>46</v>
      </c>
      <c r="C29" s="101"/>
      <c r="D29" s="102">
        <v>12277960</v>
      </c>
      <c r="E29" s="102"/>
      <c r="F29" s="102"/>
      <c r="G29" s="102">
        <f t="shared" si="0"/>
        <v>12277960</v>
      </c>
      <c r="H29" s="102"/>
      <c r="I29" s="102">
        <v>12277960</v>
      </c>
      <c r="J29" s="102"/>
      <c r="K29" s="103"/>
      <c r="L29" s="104">
        <f t="shared" si="1"/>
        <v>12277960</v>
      </c>
      <c r="M29" s="104"/>
      <c r="N29" s="104">
        <v>12177384</v>
      </c>
      <c r="O29" s="105"/>
      <c r="P29" s="104"/>
      <c r="Q29" s="105">
        <f t="shared" si="2"/>
        <v>12177384</v>
      </c>
      <c r="R29" s="133"/>
      <c r="S29" s="105">
        <f t="shared" si="3"/>
        <v>0</v>
      </c>
      <c r="T29" s="105">
        <f>+D29-N29</f>
        <v>100576</v>
      </c>
      <c r="U29" s="105">
        <f t="shared" si="3"/>
        <v>0</v>
      </c>
      <c r="V29" s="105">
        <f t="shared" si="3"/>
        <v>0</v>
      </c>
      <c r="W29" s="134">
        <f t="shared" si="5"/>
        <v>100576</v>
      </c>
      <c r="X29" s="105"/>
      <c r="AC29" s="153" t="s">
        <v>430</v>
      </c>
      <c r="AD29" s="136">
        <v>25</v>
      </c>
    </row>
    <row r="30" spans="1:30" s="135" customFormat="1" ht="36.75" customHeight="1" x14ac:dyDescent="0.25">
      <c r="A30" s="99"/>
      <c r="B30" s="100" t="s">
        <v>47</v>
      </c>
      <c r="C30" s="101"/>
      <c r="D30" s="102">
        <v>6611688</v>
      </c>
      <c r="E30" s="102"/>
      <c r="F30" s="102"/>
      <c r="G30" s="102">
        <f t="shared" si="0"/>
        <v>6611688</v>
      </c>
      <c r="H30" s="102"/>
      <c r="I30" s="102">
        <v>6768888</v>
      </c>
      <c r="J30" s="102"/>
      <c r="K30" s="103">
        <v>51300</v>
      </c>
      <c r="L30" s="104">
        <f t="shared" si="1"/>
        <v>6820188</v>
      </c>
      <c r="M30" s="104"/>
      <c r="N30" s="104">
        <v>6531365</v>
      </c>
      <c r="O30" s="105"/>
      <c r="P30" s="104">
        <v>51300</v>
      </c>
      <c r="Q30" s="105">
        <f t="shared" si="2"/>
        <v>6582665</v>
      </c>
      <c r="R30" s="133"/>
      <c r="S30" s="105">
        <f t="shared" si="3"/>
        <v>0</v>
      </c>
      <c r="T30" s="105">
        <f t="shared" si="3"/>
        <v>80323</v>
      </c>
      <c r="U30" s="105">
        <f t="shared" si="3"/>
        <v>0</v>
      </c>
      <c r="V30" s="105">
        <f t="shared" si="3"/>
        <v>-51300</v>
      </c>
      <c r="W30" s="134">
        <f t="shared" si="5"/>
        <v>29023</v>
      </c>
      <c r="X30" s="105"/>
      <c r="AC30" s="153" t="s">
        <v>430</v>
      </c>
      <c r="AD30" s="136">
        <v>26</v>
      </c>
    </row>
    <row r="31" spans="1:30" s="135" customFormat="1" ht="29.25" customHeight="1" x14ac:dyDescent="0.25">
      <c r="A31" s="99"/>
      <c r="B31" s="100" t="s">
        <v>188</v>
      </c>
      <c r="C31" s="101"/>
      <c r="D31" s="102">
        <v>375000</v>
      </c>
      <c r="E31" s="102"/>
      <c r="F31" s="102"/>
      <c r="G31" s="102">
        <f t="shared" si="0"/>
        <v>375000</v>
      </c>
      <c r="H31" s="102"/>
      <c r="I31" s="102">
        <v>2112950</v>
      </c>
      <c r="J31" s="102"/>
      <c r="K31" s="103">
        <v>65000</v>
      </c>
      <c r="L31" s="104">
        <f t="shared" si="1"/>
        <v>2177950</v>
      </c>
      <c r="M31" s="104"/>
      <c r="N31" s="104">
        <v>2112950</v>
      </c>
      <c r="O31" s="105"/>
      <c r="P31" s="104">
        <v>65000</v>
      </c>
      <c r="Q31" s="105">
        <f t="shared" si="2"/>
        <v>2177950</v>
      </c>
      <c r="R31" s="133"/>
      <c r="S31" s="105">
        <f t="shared" si="3"/>
        <v>0</v>
      </c>
      <c r="T31" s="105">
        <f t="shared" si="3"/>
        <v>-1737950</v>
      </c>
      <c r="U31" s="105">
        <f t="shared" si="3"/>
        <v>0</v>
      </c>
      <c r="V31" s="105">
        <f t="shared" si="3"/>
        <v>-65000</v>
      </c>
      <c r="W31" s="134">
        <f t="shared" si="5"/>
        <v>-1802950</v>
      </c>
      <c r="X31" s="105"/>
      <c r="AC31" s="153" t="s">
        <v>430</v>
      </c>
      <c r="AD31" s="136">
        <v>27</v>
      </c>
    </row>
    <row r="32" spans="1:30" s="135" customFormat="1" ht="41.25" customHeight="1" x14ac:dyDescent="0.25">
      <c r="A32" s="99"/>
      <c r="B32" s="100" t="s">
        <v>50</v>
      </c>
      <c r="C32" s="101"/>
      <c r="D32" s="102">
        <v>50000</v>
      </c>
      <c r="E32" s="102"/>
      <c r="F32" s="102"/>
      <c r="G32" s="102">
        <f t="shared" si="0"/>
        <v>50000</v>
      </c>
      <c r="H32" s="102"/>
      <c r="I32" s="102">
        <v>50000</v>
      </c>
      <c r="J32" s="102"/>
      <c r="K32" s="103"/>
      <c r="L32" s="104">
        <f t="shared" si="1"/>
        <v>50000</v>
      </c>
      <c r="M32" s="104"/>
      <c r="N32" s="104">
        <v>50000</v>
      </c>
      <c r="O32" s="105"/>
      <c r="P32" s="104"/>
      <c r="Q32" s="105">
        <f t="shared" si="2"/>
        <v>50000</v>
      </c>
      <c r="R32" s="133" t="s">
        <v>431</v>
      </c>
      <c r="S32" s="105">
        <f t="shared" si="3"/>
        <v>0</v>
      </c>
      <c r="T32" s="105">
        <f t="shared" si="3"/>
        <v>0</v>
      </c>
      <c r="U32" s="105">
        <f t="shared" si="3"/>
        <v>0</v>
      </c>
      <c r="V32" s="105">
        <f t="shared" si="3"/>
        <v>0</v>
      </c>
      <c r="W32" s="134">
        <f t="shared" si="5"/>
        <v>0</v>
      </c>
      <c r="X32" s="105"/>
      <c r="AC32" s="153" t="s">
        <v>444</v>
      </c>
      <c r="AD32" s="136">
        <v>28</v>
      </c>
    </row>
    <row r="33" spans="1:30" s="135" customFormat="1" ht="30.75" customHeight="1" x14ac:dyDescent="0.25">
      <c r="A33" s="99"/>
      <c r="B33" s="100" t="s">
        <v>225</v>
      </c>
      <c r="C33" s="101"/>
      <c r="D33" s="102">
        <v>210000</v>
      </c>
      <c r="E33" s="102"/>
      <c r="F33" s="102"/>
      <c r="G33" s="102">
        <f t="shared" si="0"/>
        <v>210000</v>
      </c>
      <c r="H33" s="102"/>
      <c r="I33" s="102">
        <v>210000</v>
      </c>
      <c r="J33" s="102"/>
      <c r="K33" s="103"/>
      <c r="L33" s="104">
        <f t="shared" si="1"/>
        <v>210000</v>
      </c>
      <c r="M33" s="104"/>
      <c r="N33" s="104">
        <v>210000</v>
      </c>
      <c r="O33" s="105"/>
      <c r="P33" s="104"/>
      <c r="Q33" s="105">
        <f t="shared" si="2"/>
        <v>210000</v>
      </c>
      <c r="R33" s="133"/>
      <c r="S33" s="105">
        <f t="shared" si="3"/>
        <v>0</v>
      </c>
      <c r="T33" s="105">
        <f t="shared" si="3"/>
        <v>0</v>
      </c>
      <c r="U33" s="105">
        <f t="shared" si="3"/>
        <v>0</v>
      </c>
      <c r="V33" s="105">
        <f t="shared" si="3"/>
        <v>0</v>
      </c>
      <c r="W33" s="134">
        <f t="shared" si="5"/>
        <v>0</v>
      </c>
      <c r="X33" s="105"/>
      <c r="AC33" s="153" t="s">
        <v>444</v>
      </c>
      <c r="AD33" s="136">
        <v>29</v>
      </c>
    </row>
    <row r="34" spans="1:30" s="135" customFormat="1" ht="15.75" customHeight="1" x14ac:dyDescent="0.25">
      <c r="A34" s="99"/>
      <c r="B34" s="100" t="s">
        <v>49</v>
      </c>
      <c r="C34" s="101"/>
      <c r="D34" s="102">
        <v>1300000</v>
      </c>
      <c r="E34" s="102"/>
      <c r="F34" s="102"/>
      <c r="G34" s="102">
        <f t="shared" si="0"/>
        <v>1300000</v>
      </c>
      <c r="H34" s="102"/>
      <c r="I34" s="102">
        <v>1300000</v>
      </c>
      <c r="J34" s="102"/>
      <c r="K34" s="103"/>
      <c r="L34" s="104">
        <f t="shared" si="1"/>
        <v>1300000</v>
      </c>
      <c r="M34" s="104"/>
      <c r="N34" s="104">
        <v>1300000</v>
      </c>
      <c r="O34" s="105"/>
      <c r="P34" s="104"/>
      <c r="Q34" s="105">
        <f t="shared" si="2"/>
        <v>1300000</v>
      </c>
      <c r="R34" s="133" t="s">
        <v>431</v>
      </c>
      <c r="S34" s="105">
        <f t="shared" si="3"/>
        <v>0</v>
      </c>
      <c r="T34" s="105">
        <f t="shared" si="3"/>
        <v>0</v>
      </c>
      <c r="U34" s="105">
        <f t="shared" si="3"/>
        <v>0</v>
      </c>
      <c r="V34" s="105">
        <f t="shared" si="3"/>
        <v>0</v>
      </c>
      <c r="W34" s="134">
        <f t="shared" si="5"/>
        <v>0</v>
      </c>
      <c r="X34" s="105"/>
      <c r="AC34" s="153" t="s">
        <v>444</v>
      </c>
      <c r="AD34" s="136">
        <v>30</v>
      </c>
    </row>
    <row r="35" spans="1:30" s="135" customFormat="1" ht="15.75" customHeight="1" x14ac:dyDescent="0.25">
      <c r="A35" s="99"/>
      <c r="B35" s="100" t="s">
        <v>189</v>
      </c>
      <c r="C35" s="101"/>
      <c r="D35" s="102">
        <v>586750</v>
      </c>
      <c r="E35" s="102"/>
      <c r="F35" s="102"/>
      <c r="G35" s="102">
        <f t="shared" si="0"/>
        <v>586750</v>
      </c>
      <c r="H35" s="102"/>
      <c r="I35" s="102">
        <v>586750</v>
      </c>
      <c r="J35" s="102"/>
      <c r="K35" s="103"/>
      <c r="L35" s="104">
        <f t="shared" si="1"/>
        <v>586750</v>
      </c>
      <c r="M35" s="104"/>
      <c r="N35" s="104">
        <v>800000</v>
      </c>
      <c r="O35" s="105"/>
      <c r="P35" s="104"/>
      <c r="Q35" s="105">
        <f t="shared" si="2"/>
        <v>800000</v>
      </c>
      <c r="R35" s="133" t="s">
        <v>431</v>
      </c>
      <c r="S35" s="105">
        <f t="shared" si="3"/>
        <v>0</v>
      </c>
      <c r="T35" s="105">
        <f t="shared" si="3"/>
        <v>-213250</v>
      </c>
      <c r="U35" s="105">
        <f t="shared" si="3"/>
        <v>0</v>
      </c>
      <c r="V35" s="105">
        <f t="shared" si="3"/>
        <v>0</v>
      </c>
      <c r="W35" s="134">
        <f t="shared" si="5"/>
        <v>-213250</v>
      </c>
      <c r="X35" s="105"/>
      <c r="AC35" s="153" t="s">
        <v>444</v>
      </c>
      <c r="AD35" s="136">
        <v>31</v>
      </c>
    </row>
    <row r="36" spans="1:30" s="135" customFormat="1" ht="51" customHeight="1" x14ac:dyDescent="0.25">
      <c r="A36" s="99"/>
      <c r="B36" s="100" t="s">
        <v>354</v>
      </c>
      <c r="C36" s="101"/>
      <c r="D36" s="102"/>
      <c r="E36" s="102"/>
      <c r="F36" s="102"/>
      <c r="G36" s="102"/>
      <c r="H36" s="102"/>
      <c r="I36" s="102"/>
      <c r="J36" s="102"/>
      <c r="K36" s="103"/>
      <c r="L36" s="104"/>
      <c r="M36" s="104"/>
      <c r="N36" s="104">
        <v>1000000</v>
      </c>
      <c r="O36" s="105"/>
      <c r="P36" s="104"/>
      <c r="Q36" s="105">
        <f t="shared" si="2"/>
        <v>1000000</v>
      </c>
      <c r="R36" s="133"/>
      <c r="S36" s="105"/>
      <c r="T36" s="105"/>
      <c r="U36" s="105"/>
      <c r="V36" s="105"/>
      <c r="W36" s="134"/>
      <c r="X36" s="105"/>
      <c r="AC36" s="153"/>
      <c r="AD36" s="136"/>
    </row>
    <row r="37" spans="1:30" s="135" customFormat="1" ht="15.75" customHeight="1" x14ac:dyDescent="0.25">
      <c r="A37" s="99"/>
      <c r="B37" s="100" t="s">
        <v>355</v>
      </c>
      <c r="C37" s="101"/>
      <c r="D37" s="102">
        <v>8000000</v>
      </c>
      <c r="E37" s="102"/>
      <c r="F37" s="102"/>
      <c r="G37" s="102">
        <f t="shared" si="0"/>
        <v>8000000</v>
      </c>
      <c r="H37" s="102"/>
      <c r="I37" s="102">
        <v>8000000</v>
      </c>
      <c r="J37" s="102"/>
      <c r="K37" s="103"/>
      <c r="L37" s="104">
        <f t="shared" si="1"/>
        <v>8000000</v>
      </c>
      <c r="M37" s="104"/>
      <c r="N37" s="104">
        <v>10000000</v>
      </c>
      <c r="O37" s="105"/>
      <c r="P37" s="104"/>
      <c r="Q37" s="105">
        <f t="shared" si="2"/>
        <v>10000000</v>
      </c>
      <c r="R37" s="133"/>
      <c r="S37" s="105">
        <f t="shared" si="3"/>
        <v>0</v>
      </c>
      <c r="T37" s="105">
        <f t="shared" si="3"/>
        <v>-2000000</v>
      </c>
      <c r="U37" s="105">
        <f t="shared" si="3"/>
        <v>0</v>
      </c>
      <c r="V37" s="105">
        <f t="shared" si="3"/>
        <v>0</v>
      </c>
      <c r="W37" s="134">
        <f t="shared" si="5"/>
        <v>-2000000</v>
      </c>
      <c r="X37" s="105"/>
      <c r="AC37" s="153" t="s">
        <v>444</v>
      </c>
      <c r="AD37" s="136">
        <v>33</v>
      </c>
    </row>
    <row r="38" spans="1:30" s="135" customFormat="1" ht="15.75" customHeight="1" x14ac:dyDescent="0.25">
      <c r="A38" s="99"/>
      <c r="B38" s="100" t="s">
        <v>51</v>
      </c>
      <c r="C38" s="101"/>
      <c r="D38" s="102">
        <v>500000</v>
      </c>
      <c r="E38" s="102"/>
      <c r="F38" s="102"/>
      <c r="G38" s="102">
        <f t="shared" si="0"/>
        <v>500000</v>
      </c>
      <c r="H38" s="102"/>
      <c r="I38" s="102">
        <v>800000</v>
      </c>
      <c r="J38" s="102"/>
      <c r="K38" s="103"/>
      <c r="L38" s="104">
        <f t="shared" si="1"/>
        <v>800000</v>
      </c>
      <c r="M38" s="104"/>
      <c r="N38" s="104">
        <v>800000</v>
      </c>
      <c r="O38" s="105"/>
      <c r="P38" s="104"/>
      <c r="Q38" s="105">
        <f t="shared" si="2"/>
        <v>800000</v>
      </c>
      <c r="R38" s="133"/>
      <c r="S38" s="105">
        <f t="shared" si="3"/>
        <v>0</v>
      </c>
      <c r="T38" s="105">
        <f t="shared" si="3"/>
        <v>-300000</v>
      </c>
      <c r="U38" s="105">
        <f t="shared" si="3"/>
        <v>0</v>
      </c>
      <c r="V38" s="105">
        <f t="shared" si="3"/>
        <v>0</v>
      </c>
      <c r="W38" s="134">
        <f t="shared" si="5"/>
        <v>-300000</v>
      </c>
      <c r="X38" s="105"/>
      <c r="AC38" s="153" t="s">
        <v>444</v>
      </c>
      <c r="AD38" s="136">
        <v>34</v>
      </c>
    </row>
    <row r="39" spans="1:30" s="135" customFormat="1" ht="15.75" customHeight="1" x14ac:dyDescent="0.25">
      <c r="A39" s="99"/>
      <c r="B39" s="100" t="s">
        <v>52</v>
      </c>
      <c r="C39" s="101"/>
      <c r="D39" s="102">
        <v>800000</v>
      </c>
      <c r="E39" s="102"/>
      <c r="F39" s="102"/>
      <c r="G39" s="102">
        <f t="shared" si="0"/>
        <v>800000</v>
      </c>
      <c r="H39" s="102"/>
      <c r="I39" s="102">
        <v>500000</v>
      </c>
      <c r="J39" s="102"/>
      <c r="K39" s="103"/>
      <c r="L39" s="104">
        <f t="shared" si="1"/>
        <v>500000</v>
      </c>
      <c r="M39" s="104"/>
      <c r="N39" s="104">
        <v>500000</v>
      </c>
      <c r="O39" s="105"/>
      <c r="P39" s="104"/>
      <c r="Q39" s="105">
        <f t="shared" si="2"/>
        <v>500000</v>
      </c>
      <c r="R39" s="133"/>
      <c r="S39" s="105">
        <f t="shared" si="3"/>
        <v>0</v>
      </c>
      <c r="T39" s="105">
        <f t="shared" si="3"/>
        <v>300000</v>
      </c>
      <c r="U39" s="105">
        <f t="shared" si="3"/>
        <v>0</v>
      </c>
      <c r="V39" s="105">
        <f t="shared" si="3"/>
        <v>0</v>
      </c>
      <c r="W39" s="134">
        <f t="shared" si="5"/>
        <v>300000</v>
      </c>
      <c r="X39" s="105"/>
      <c r="AC39" s="153" t="s">
        <v>444</v>
      </c>
      <c r="AD39" s="136">
        <v>35</v>
      </c>
    </row>
    <row r="40" spans="1:30" s="135" customFormat="1" ht="15.75" customHeight="1" x14ac:dyDescent="0.25">
      <c r="A40" s="99"/>
      <c r="B40" s="100" t="s">
        <v>190</v>
      </c>
      <c r="C40" s="101"/>
      <c r="D40" s="102">
        <v>12664816</v>
      </c>
      <c r="E40" s="102"/>
      <c r="F40" s="102"/>
      <c r="G40" s="102">
        <f t="shared" si="0"/>
        <v>12664816</v>
      </c>
      <c r="H40" s="102"/>
      <c r="I40" s="102">
        <v>13848927</v>
      </c>
      <c r="J40" s="102"/>
      <c r="K40" s="103"/>
      <c r="L40" s="104">
        <f t="shared" si="1"/>
        <v>13848927</v>
      </c>
      <c r="M40" s="104"/>
      <c r="N40" s="104">
        <v>12848951</v>
      </c>
      <c r="O40" s="105"/>
      <c r="P40" s="104"/>
      <c r="Q40" s="105">
        <f t="shared" si="2"/>
        <v>12848951</v>
      </c>
      <c r="R40" s="133"/>
      <c r="S40" s="105">
        <f t="shared" si="3"/>
        <v>0</v>
      </c>
      <c r="T40" s="105">
        <f t="shared" si="3"/>
        <v>-184135</v>
      </c>
      <c r="U40" s="105">
        <f t="shared" si="3"/>
        <v>0</v>
      </c>
      <c r="V40" s="105">
        <f t="shared" si="3"/>
        <v>0</v>
      </c>
      <c r="W40" s="134">
        <f t="shared" si="5"/>
        <v>-184135</v>
      </c>
      <c r="X40" s="105"/>
      <c r="AC40" s="153" t="s">
        <v>444</v>
      </c>
      <c r="AD40" s="136">
        <v>36</v>
      </c>
    </row>
    <row r="41" spans="1:30" s="135" customFormat="1" ht="15.6" customHeight="1" x14ac:dyDescent="0.25">
      <c r="A41" s="99"/>
      <c r="B41" s="100" t="s">
        <v>226</v>
      </c>
      <c r="C41" s="101"/>
      <c r="D41" s="102">
        <v>1367028</v>
      </c>
      <c r="E41" s="102"/>
      <c r="F41" s="102"/>
      <c r="G41" s="102">
        <f t="shared" si="0"/>
        <v>1367028</v>
      </c>
      <c r="H41" s="102"/>
      <c r="I41" s="102">
        <v>1632708</v>
      </c>
      <c r="J41" s="102"/>
      <c r="K41" s="103"/>
      <c r="L41" s="104">
        <f t="shared" si="1"/>
        <v>1632708</v>
      </c>
      <c r="M41" s="104"/>
      <c r="N41" s="104">
        <v>1378375</v>
      </c>
      <c r="O41" s="105"/>
      <c r="P41" s="104"/>
      <c r="Q41" s="105">
        <f t="shared" si="2"/>
        <v>1378375</v>
      </c>
      <c r="R41" s="133"/>
      <c r="S41" s="105">
        <f t="shared" si="3"/>
        <v>0</v>
      </c>
      <c r="T41" s="105">
        <f t="shared" si="3"/>
        <v>-11347</v>
      </c>
      <c r="U41" s="105">
        <f t="shared" si="3"/>
        <v>0</v>
      </c>
      <c r="V41" s="105">
        <f t="shared" si="3"/>
        <v>0</v>
      </c>
      <c r="W41" s="134">
        <f t="shared" si="5"/>
        <v>-11347</v>
      </c>
      <c r="X41" s="105"/>
      <c r="AC41" s="153" t="s">
        <v>444</v>
      </c>
      <c r="AD41" s="136">
        <v>37</v>
      </c>
    </row>
    <row r="42" spans="1:30" s="135" customFormat="1" ht="32.25" customHeight="1" x14ac:dyDescent="0.25">
      <c r="A42" s="99"/>
      <c r="B42" s="100" t="s">
        <v>53</v>
      </c>
      <c r="C42" s="101"/>
      <c r="D42" s="102">
        <v>280867</v>
      </c>
      <c r="E42" s="102"/>
      <c r="F42" s="102"/>
      <c r="G42" s="102">
        <f t="shared" si="0"/>
        <v>280867</v>
      </c>
      <c r="H42" s="102"/>
      <c r="I42" s="102">
        <v>280867</v>
      </c>
      <c r="J42" s="102"/>
      <c r="K42" s="103"/>
      <c r="L42" s="104">
        <f t="shared" si="1"/>
        <v>280867</v>
      </c>
      <c r="M42" s="104"/>
      <c r="N42" s="104">
        <v>280675</v>
      </c>
      <c r="O42" s="105"/>
      <c r="P42" s="104"/>
      <c r="Q42" s="105">
        <f t="shared" si="2"/>
        <v>280675</v>
      </c>
      <c r="R42" s="133"/>
      <c r="S42" s="105">
        <f t="shared" si="3"/>
        <v>0</v>
      </c>
      <c r="T42" s="105">
        <f t="shared" si="3"/>
        <v>192</v>
      </c>
      <c r="U42" s="105">
        <f t="shared" si="3"/>
        <v>0</v>
      </c>
      <c r="V42" s="105">
        <f t="shared" si="3"/>
        <v>0</v>
      </c>
      <c r="W42" s="134">
        <f t="shared" si="5"/>
        <v>192</v>
      </c>
      <c r="X42" s="105"/>
      <c r="AC42" s="153" t="s">
        <v>444</v>
      </c>
      <c r="AD42" s="136">
        <v>38</v>
      </c>
    </row>
    <row r="43" spans="1:30" s="135" customFormat="1" ht="15.75" customHeight="1" x14ac:dyDescent="0.25">
      <c r="A43" s="99"/>
      <c r="B43" s="100" t="s">
        <v>54</v>
      </c>
      <c r="C43" s="101"/>
      <c r="D43" s="102">
        <v>674016</v>
      </c>
      <c r="E43" s="102"/>
      <c r="F43" s="102"/>
      <c r="G43" s="102">
        <f t="shared" si="0"/>
        <v>674016</v>
      </c>
      <c r="H43" s="102"/>
      <c r="I43" s="102">
        <v>674016</v>
      </c>
      <c r="J43" s="102"/>
      <c r="K43" s="103"/>
      <c r="L43" s="104">
        <f t="shared" si="1"/>
        <v>674016</v>
      </c>
      <c r="M43" s="104"/>
      <c r="N43" s="104">
        <v>673824</v>
      </c>
      <c r="O43" s="105"/>
      <c r="P43" s="104"/>
      <c r="Q43" s="105">
        <f t="shared" si="2"/>
        <v>673824</v>
      </c>
      <c r="R43" s="133"/>
      <c r="S43" s="105">
        <f t="shared" si="3"/>
        <v>0</v>
      </c>
      <c r="T43" s="105">
        <f t="shared" si="3"/>
        <v>192</v>
      </c>
      <c r="U43" s="105">
        <f t="shared" si="3"/>
        <v>0</v>
      </c>
      <c r="V43" s="105">
        <f t="shared" si="3"/>
        <v>0</v>
      </c>
      <c r="W43" s="134">
        <f t="shared" si="5"/>
        <v>192</v>
      </c>
      <c r="X43" s="105"/>
      <c r="AC43" s="153" t="s">
        <v>444</v>
      </c>
      <c r="AD43" s="136">
        <v>39</v>
      </c>
    </row>
    <row r="44" spans="1:30" s="135" customFormat="1" ht="15.75" customHeight="1" x14ac:dyDescent="0.25">
      <c r="A44" s="99"/>
      <c r="B44" s="100" t="s">
        <v>55</v>
      </c>
      <c r="C44" s="101"/>
      <c r="D44" s="102">
        <v>35000</v>
      </c>
      <c r="E44" s="102"/>
      <c r="F44" s="102"/>
      <c r="G44" s="102">
        <f t="shared" si="0"/>
        <v>35000</v>
      </c>
      <c r="H44" s="102"/>
      <c r="I44" s="102">
        <v>60000</v>
      </c>
      <c r="J44" s="102"/>
      <c r="K44" s="103"/>
      <c r="L44" s="104">
        <f t="shared" si="1"/>
        <v>60000</v>
      </c>
      <c r="M44" s="104"/>
      <c r="N44" s="104">
        <v>35000</v>
      </c>
      <c r="O44" s="105"/>
      <c r="P44" s="104"/>
      <c r="Q44" s="105">
        <f t="shared" si="2"/>
        <v>35000</v>
      </c>
      <c r="R44" s="133"/>
      <c r="S44" s="105">
        <f t="shared" si="3"/>
        <v>0</v>
      </c>
      <c r="T44" s="105">
        <f t="shared" si="3"/>
        <v>0</v>
      </c>
      <c r="U44" s="105">
        <f t="shared" si="3"/>
        <v>0</v>
      </c>
      <c r="V44" s="105">
        <f t="shared" si="3"/>
        <v>0</v>
      </c>
      <c r="W44" s="134">
        <f t="shared" si="5"/>
        <v>0</v>
      </c>
      <c r="X44" s="105"/>
      <c r="AC44" s="153" t="s">
        <v>444</v>
      </c>
      <c r="AD44" s="136">
        <v>40</v>
      </c>
    </row>
    <row r="45" spans="1:30" s="135" customFormat="1" ht="15.75" customHeight="1" x14ac:dyDescent="0.25">
      <c r="A45" s="99"/>
      <c r="B45" s="100" t="s">
        <v>56</v>
      </c>
      <c r="C45" s="101"/>
      <c r="D45" s="102">
        <v>402750</v>
      </c>
      <c r="E45" s="102"/>
      <c r="F45" s="102"/>
      <c r="G45" s="102">
        <f t="shared" si="0"/>
        <v>402750</v>
      </c>
      <c r="H45" s="102"/>
      <c r="I45" s="102">
        <v>402750</v>
      </c>
      <c r="J45" s="102"/>
      <c r="K45" s="103"/>
      <c r="L45" s="104">
        <f t="shared" si="1"/>
        <v>402750</v>
      </c>
      <c r="M45" s="104"/>
      <c r="N45" s="104">
        <v>402750</v>
      </c>
      <c r="O45" s="105"/>
      <c r="P45" s="104"/>
      <c r="Q45" s="105">
        <f t="shared" si="2"/>
        <v>402750</v>
      </c>
      <c r="R45" s="133" t="s">
        <v>431</v>
      </c>
      <c r="S45" s="105">
        <f t="shared" si="3"/>
        <v>0</v>
      </c>
      <c r="T45" s="105">
        <f t="shared" si="3"/>
        <v>0</v>
      </c>
      <c r="U45" s="105">
        <f t="shared" si="3"/>
        <v>0</v>
      </c>
      <c r="V45" s="105">
        <f t="shared" si="3"/>
        <v>0</v>
      </c>
      <c r="W45" s="134">
        <f t="shared" si="5"/>
        <v>0</v>
      </c>
      <c r="X45" s="105"/>
      <c r="AC45" s="153" t="s">
        <v>444</v>
      </c>
      <c r="AD45" s="136">
        <v>41</v>
      </c>
    </row>
    <row r="46" spans="1:30" s="135" customFormat="1" ht="15.75" customHeight="1" x14ac:dyDescent="0.25">
      <c r="A46" s="99"/>
      <c r="B46" s="100" t="s">
        <v>191</v>
      </c>
      <c r="C46" s="101"/>
      <c r="D46" s="102">
        <v>1500000</v>
      </c>
      <c r="E46" s="102"/>
      <c r="F46" s="102"/>
      <c r="G46" s="102">
        <f t="shared" si="0"/>
        <v>1500000</v>
      </c>
      <c r="H46" s="102"/>
      <c r="I46" s="102">
        <v>1500000</v>
      </c>
      <c r="J46" s="102"/>
      <c r="K46" s="103"/>
      <c r="L46" s="104">
        <f t="shared" si="1"/>
        <v>1500000</v>
      </c>
      <c r="M46" s="104"/>
      <c r="N46" s="104">
        <v>1500000</v>
      </c>
      <c r="O46" s="105"/>
      <c r="P46" s="104"/>
      <c r="Q46" s="105">
        <f t="shared" si="2"/>
        <v>1500000</v>
      </c>
      <c r="R46" s="133"/>
      <c r="S46" s="105">
        <f t="shared" si="3"/>
        <v>0</v>
      </c>
      <c r="T46" s="105">
        <f t="shared" si="3"/>
        <v>0</v>
      </c>
      <c r="U46" s="105">
        <f t="shared" si="3"/>
        <v>0</v>
      </c>
      <c r="V46" s="105">
        <f t="shared" si="3"/>
        <v>0</v>
      </c>
      <c r="W46" s="134">
        <f t="shared" si="5"/>
        <v>0</v>
      </c>
      <c r="X46" s="105"/>
      <c r="AC46" s="153" t="s">
        <v>444</v>
      </c>
      <c r="AD46" s="136">
        <v>42</v>
      </c>
    </row>
    <row r="47" spans="1:30" s="135" customFormat="1" ht="33.75" customHeight="1" x14ac:dyDescent="0.25">
      <c r="A47" s="99"/>
      <c r="B47" s="100" t="s">
        <v>57</v>
      </c>
      <c r="C47" s="101"/>
      <c r="D47" s="102">
        <v>1649528</v>
      </c>
      <c r="E47" s="102"/>
      <c r="F47" s="102"/>
      <c r="G47" s="102">
        <f t="shared" si="0"/>
        <v>1649528</v>
      </c>
      <c r="H47" s="102"/>
      <c r="I47" s="102">
        <v>1478511.04</v>
      </c>
      <c r="J47" s="102"/>
      <c r="K47" s="103">
        <v>534124</v>
      </c>
      <c r="L47" s="104">
        <f t="shared" si="1"/>
        <v>2012635.04</v>
      </c>
      <c r="M47" s="104"/>
      <c r="N47" s="104">
        <v>1571987</v>
      </c>
      <c r="O47" s="105"/>
      <c r="P47" s="104"/>
      <c r="Q47" s="105">
        <f t="shared" si="2"/>
        <v>1571987</v>
      </c>
      <c r="R47" s="133"/>
      <c r="S47" s="105">
        <f t="shared" si="3"/>
        <v>0</v>
      </c>
      <c r="T47" s="105">
        <f t="shared" si="3"/>
        <v>77541</v>
      </c>
      <c r="U47" s="105">
        <f t="shared" si="3"/>
        <v>0</v>
      </c>
      <c r="V47" s="105">
        <f t="shared" si="3"/>
        <v>0</v>
      </c>
      <c r="W47" s="134">
        <f t="shared" si="5"/>
        <v>77541</v>
      </c>
      <c r="X47" s="105"/>
      <c r="AC47" s="153" t="s">
        <v>444</v>
      </c>
      <c r="AD47" s="136">
        <v>43</v>
      </c>
    </row>
    <row r="48" spans="1:30" s="135" customFormat="1" ht="15.75" customHeight="1" x14ac:dyDescent="0.25">
      <c r="A48" s="99"/>
      <c r="B48" s="100" t="s">
        <v>192</v>
      </c>
      <c r="C48" s="101"/>
      <c r="D48" s="102">
        <v>625638</v>
      </c>
      <c r="E48" s="102"/>
      <c r="F48" s="102"/>
      <c r="G48" s="102">
        <f t="shared" si="0"/>
        <v>625638</v>
      </c>
      <c r="H48" s="102"/>
      <c r="I48" s="102">
        <v>625638</v>
      </c>
      <c r="J48" s="102"/>
      <c r="K48" s="103"/>
      <c r="L48" s="104">
        <f t="shared" si="1"/>
        <v>625638</v>
      </c>
      <c r="M48" s="104"/>
      <c r="N48" s="104">
        <v>625254</v>
      </c>
      <c r="O48" s="105"/>
      <c r="P48" s="104"/>
      <c r="Q48" s="105">
        <f t="shared" si="2"/>
        <v>625254</v>
      </c>
      <c r="R48" s="133"/>
      <c r="S48" s="105">
        <f t="shared" si="3"/>
        <v>0</v>
      </c>
      <c r="T48" s="105">
        <f t="shared" si="3"/>
        <v>384</v>
      </c>
      <c r="U48" s="105">
        <f t="shared" si="3"/>
        <v>0</v>
      </c>
      <c r="V48" s="105">
        <f t="shared" si="3"/>
        <v>0</v>
      </c>
      <c r="W48" s="134">
        <f t="shared" si="5"/>
        <v>384</v>
      </c>
      <c r="X48" s="105"/>
      <c r="AC48" s="153" t="s">
        <v>444</v>
      </c>
      <c r="AD48" s="136">
        <v>44</v>
      </c>
    </row>
    <row r="49" spans="1:30" s="135" customFormat="1" ht="15.75" customHeight="1" x14ac:dyDescent="0.25">
      <c r="A49" s="99"/>
      <c r="B49" s="100" t="s">
        <v>88</v>
      </c>
      <c r="C49" s="101"/>
      <c r="D49" s="102">
        <v>1500000</v>
      </c>
      <c r="E49" s="102"/>
      <c r="F49" s="102"/>
      <c r="G49" s="102">
        <f t="shared" si="0"/>
        <v>1500000</v>
      </c>
      <c r="H49" s="102"/>
      <c r="I49" s="102">
        <v>1500000</v>
      </c>
      <c r="J49" s="102"/>
      <c r="K49" s="103"/>
      <c r="L49" s="104">
        <f t="shared" si="1"/>
        <v>1500000</v>
      </c>
      <c r="M49" s="104"/>
      <c r="N49" s="104">
        <v>1500000</v>
      </c>
      <c r="O49" s="105"/>
      <c r="P49" s="104"/>
      <c r="Q49" s="105">
        <f t="shared" si="2"/>
        <v>1500000</v>
      </c>
      <c r="R49" s="133"/>
      <c r="S49" s="105">
        <f t="shared" si="3"/>
        <v>0</v>
      </c>
      <c r="T49" s="105">
        <f t="shared" si="3"/>
        <v>0</v>
      </c>
      <c r="U49" s="105">
        <f t="shared" si="3"/>
        <v>0</v>
      </c>
      <c r="V49" s="105">
        <f t="shared" si="3"/>
        <v>0</v>
      </c>
      <c r="W49" s="134">
        <f t="shared" si="5"/>
        <v>0</v>
      </c>
      <c r="X49" s="105"/>
      <c r="AC49" s="153" t="s">
        <v>444</v>
      </c>
      <c r="AD49" s="136">
        <v>45</v>
      </c>
    </row>
    <row r="50" spans="1:30" s="135" customFormat="1" ht="36.75" customHeight="1" x14ac:dyDescent="0.25">
      <c r="A50" s="99"/>
      <c r="B50" s="100" t="s">
        <v>356</v>
      </c>
      <c r="C50" s="101"/>
      <c r="D50" s="102">
        <v>225000</v>
      </c>
      <c r="E50" s="102"/>
      <c r="F50" s="102"/>
      <c r="G50" s="102">
        <f t="shared" si="0"/>
        <v>225000</v>
      </c>
      <c r="H50" s="102"/>
      <c r="I50" s="102">
        <v>225000</v>
      </c>
      <c r="J50" s="102"/>
      <c r="K50" s="103"/>
      <c r="L50" s="104">
        <f t="shared" si="1"/>
        <v>225000</v>
      </c>
      <c r="M50" s="104"/>
      <c r="N50" s="104">
        <v>225000</v>
      </c>
      <c r="O50" s="105"/>
      <c r="P50" s="104">
        <v>700000</v>
      </c>
      <c r="Q50" s="105">
        <f t="shared" si="2"/>
        <v>925000</v>
      </c>
      <c r="R50" s="133" t="s">
        <v>431</v>
      </c>
      <c r="S50" s="105">
        <f t="shared" si="3"/>
        <v>0</v>
      </c>
      <c r="T50" s="105">
        <f t="shared" si="3"/>
        <v>0</v>
      </c>
      <c r="U50" s="105">
        <f t="shared" si="3"/>
        <v>0</v>
      </c>
      <c r="V50" s="105">
        <f t="shared" si="3"/>
        <v>-700000</v>
      </c>
      <c r="W50" s="134">
        <f t="shared" si="5"/>
        <v>-700000</v>
      </c>
      <c r="X50" s="105"/>
      <c r="AC50" s="153" t="s">
        <v>444</v>
      </c>
      <c r="AD50" s="136">
        <v>46</v>
      </c>
    </row>
    <row r="51" spans="1:30" s="135" customFormat="1" ht="37.5" hidden="1" customHeight="1" x14ac:dyDescent="0.25">
      <c r="A51" s="99"/>
      <c r="B51" s="100" t="s">
        <v>60</v>
      </c>
      <c r="C51" s="101"/>
      <c r="D51" s="102">
        <v>3000000</v>
      </c>
      <c r="E51" s="102"/>
      <c r="F51" s="102"/>
      <c r="G51" s="102">
        <f t="shared" si="0"/>
        <v>3000000</v>
      </c>
      <c r="H51" s="102"/>
      <c r="I51" s="102">
        <v>3000000</v>
      </c>
      <c r="J51" s="102"/>
      <c r="K51" s="103"/>
      <c r="L51" s="104">
        <f t="shared" si="1"/>
        <v>3000000</v>
      </c>
      <c r="M51" s="104"/>
      <c r="N51" s="104"/>
      <c r="O51" s="105"/>
      <c r="P51" s="104"/>
      <c r="Q51" s="105">
        <f t="shared" si="2"/>
        <v>0</v>
      </c>
      <c r="R51" s="133" t="s">
        <v>431</v>
      </c>
      <c r="S51" s="105">
        <f t="shared" si="3"/>
        <v>0</v>
      </c>
      <c r="T51" s="105">
        <f t="shared" si="3"/>
        <v>3000000</v>
      </c>
      <c r="U51" s="105">
        <f t="shared" si="3"/>
        <v>0</v>
      </c>
      <c r="V51" s="105">
        <f t="shared" si="3"/>
        <v>0</v>
      </c>
      <c r="W51" s="134">
        <f t="shared" si="5"/>
        <v>3000000</v>
      </c>
      <c r="X51" s="105"/>
      <c r="AC51" s="153"/>
      <c r="AD51" s="136"/>
    </row>
    <row r="52" spans="1:30" s="135" customFormat="1" ht="39" hidden="1" customHeight="1" x14ac:dyDescent="0.25">
      <c r="A52" s="99"/>
      <c r="B52" s="100" t="s">
        <v>86</v>
      </c>
      <c r="C52" s="101"/>
      <c r="D52" s="102">
        <v>1000000</v>
      </c>
      <c r="E52" s="102"/>
      <c r="F52" s="102"/>
      <c r="G52" s="102">
        <f t="shared" si="0"/>
        <v>1000000</v>
      </c>
      <c r="H52" s="102"/>
      <c r="I52" s="102">
        <v>1000000</v>
      </c>
      <c r="J52" s="102"/>
      <c r="K52" s="103"/>
      <c r="L52" s="104">
        <f t="shared" si="1"/>
        <v>1000000</v>
      </c>
      <c r="M52" s="104"/>
      <c r="N52" s="104"/>
      <c r="O52" s="105"/>
      <c r="P52" s="104"/>
      <c r="Q52" s="105">
        <f t="shared" si="2"/>
        <v>0</v>
      </c>
      <c r="R52" s="133" t="s">
        <v>431</v>
      </c>
      <c r="S52" s="105">
        <f t="shared" si="3"/>
        <v>0</v>
      </c>
      <c r="T52" s="105">
        <f t="shared" si="3"/>
        <v>1000000</v>
      </c>
      <c r="U52" s="105">
        <f t="shared" si="3"/>
        <v>0</v>
      </c>
      <c r="V52" s="105">
        <f t="shared" si="3"/>
        <v>0</v>
      </c>
      <c r="W52" s="134">
        <f t="shared" si="5"/>
        <v>1000000</v>
      </c>
      <c r="X52" s="105"/>
      <c r="AC52" s="153"/>
      <c r="AD52" s="136"/>
    </row>
    <row r="53" spans="1:30" s="135" customFormat="1" ht="15.75" customHeight="1" x14ac:dyDescent="0.25">
      <c r="A53" s="99"/>
      <c r="B53" s="100" t="s">
        <v>357</v>
      </c>
      <c r="C53" s="101"/>
      <c r="D53" s="102">
        <v>45812195</v>
      </c>
      <c r="E53" s="102"/>
      <c r="F53" s="102"/>
      <c r="G53" s="102">
        <f t="shared" si="0"/>
        <v>45812195</v>
      </c>
      <c r="H53" s="102"/>
      <c r="I53" s="102">
        <v>48811765.689999998</v>
      </c>
      <c r="J53" s="102"/>
      <c r="K53" s="103"/>
      <c r="L53" s="104">
        <f t="shared" si="1"/>
        <v>48811765.689999998</v>
      </c>
      <c r="M53" s="104"/>
      <c r="N53" s="104">
        <v>48811765</v>
      </c>
      <c r="O53" s="105"/>
      <c r="P53" s="104"/>
      <c r="Q53" s="105">
        <f t="shared" si="2"/>
        <v>48811765</v>
      </c>
      <c r="R53" s="133"/>
      <c r="S53" s="105">
        <f t="shared" si="3"/>
        <v>0</v>
      </c>
      <c r="T53" s="105">
        <f>+D53-N53</f>
        <v>-2999570</v>
      </c>
      <c r="U53" s="105">
        <f t="shared" si="3"/>
        <v>0</v>
      </c>
      <c r="V53" s="105">
        <f t="shared" si="3"/>
        <v>0</v>
      </c>
      <c r="W53" s="134">
        <f t="shared" si="5"/>
        <v>-2999570</v>
      </c>
      <c r="X53" s="105"/>
      <c r="AC53" s="153" t="s">
        <v>444</v>
      </c>
      <c r="AD53" s="136">
        <v>47</v>
      </c>
    </row>
    <row r="54" spans="1:30" s="135" customFormat="1" ht="15.75" customHeight="1" x14ac:dyDescent="0.25">
      <c r="A54" s="99"/>
      <c r="B54" s="100" t="s">
        <v>358</v>
      </c>
      <c r="C54" s="101"/>
      <c r="D54" s="102">
        <v>1622932</v>
      </c>
      <c r="E54" s="102"/>
      <c r="F54" s="102"/>
      <c r="G54" s="102">
        <f t="shared" si="0"/>
        <v>1622932</v>
      </c>
      <c r="H54" s="102"/>
      <c r="I54" s="102">
        <v>1622932</v>
      </c>
      <c r="J54" s="102"/>
      <c r="K54" s="103"/>
      <c r="L54" s="104">
        <f t="shared" si="1"/>
        <v>1622932</v>
      </c>
      <c r="M54" s="104"/>
      <c r="N54" s="104">
        <v>8903090</v>
      </c>
      <c r="O54" s="105"/>
      <c r="P54" s="104">
        <v>1064881</v>
      </c>
      <c r="Q54" s="105">
        <f t="shared" si="2"/>
        <v>9967971</v>
      </c>
      <c r="R54" s="133" t="s">
        <v>431</v>
      </c>
      <c r="S54" s="105">
        <f t="shared" si="3"/>
        <v>0</v>
      </c>
      <c r="T54" s="105">
        <f>+D54-N54</f>
        <v>-7280158</v>
      </c>
      <c r="U54" s="105">
        <f t="shared" si="3"/>
        <v>0</v>
      </c>
      <c r="V54" s="105">
        <f t="shared" si="3"/>
        <v>-1064881</v>
      </c>
      <c r="W54" s="134">
        <f t="shared" si="5"/>
        <v>-8345039</v>
      </c>
      <c r="X54" s="105"/>
      <c r="AC54" s="153" t="s">
        <v>444</v>
      </c>
      <c r="AD54" s="136">
        <v>48</v>
      </c>
    </row>
    <row r="55" spans="1:30" s="135" customFormat="1" ht="15.75" customHeight="1" x14ac:dyDescent="0.25">
      <c r="A55" s="99"/>
      <c r="B55" s="100" t="s">
        <v>193</v>
      </c>
      <c r="C55" s="101"/>
      <c r="D55" s="102">
        <v>1303344</v>
      </c>
      <c r="E55" s="102"/>
      <c r="F55" s="102"/>
      <c r="G55" s="102">
        <f t="shared" si="0"/>
        <v>1303344</v>
      </c>
      <c r="H55" s="102"/>
      <c r="I55" s="102">
        <v>1444476</v>
      </c>
      <c r="J55" s="102"/>
      <c r="K55" s="103">
        <v>1650000</v>
      </c>
      <c r="L55" s="104">
        <f t="shared" si="1"/>
        <v>3094476</v>
      </c>
      <c r="M55" s="104"/>
      <c r="N55" s="104">
        <v>1507304</v>
      </c>
      <c r="O55" s="105"/>
      <c r="P55" s="104"/>
      <c r="Q55" s="105">
        <f t="shared" si="2"/>
        <v>1507304</v>
      </c>
      <c r="R55" s="133"/>
      <c r="S55" s="105">
        <f t="shared" si="3"/>
        <v>0</v>
      </c>
      <c r="T55" s="105">
        <f t="shared" si="3"/>
        <v>-203960</v>
      </c>
      <c r="U55" s="105">
        <f t="shared" si="3"/>
        <v>0</v>
      </c>
      <c r="V55" s="105">
        <f t="shared" si="3"/>
        <v>0</v>
      </c>
      <c r="W55" s="134">
        <f t="shared" si="5"/>
        <v>-203960</v>
      </c>
      <c r="X55" s="105"/>
      <c r="AC55" s="153" t="s">
        <v>444</v>
      </c>
      <c r="AD55" s="136">
        <v>49</v>
      </c>
    </row>
    <row r="56" spans="1:30" s="135" customFormat="1" ht="15.75" customHeight="1" x14ac:dyDescent="0.25">
      <c r="A56" s="99"/>
      <c r="B56" s="100" t="s">
        <v>194</v>
      </c>
      <c r="C56" s="101"/>
      <c r="D56" s="102">
        <v>1303344</v>
      </c>
      <c r="E56" s="102"/>
      <c r="F56" s="102"/>
      <c r="G56" s="102">
        <f t="shared" si="0"/>
        <v>1303344</v>
      </c>
      <c r="H56" s="102"/>
      <c r="I56" s="102">
        <v>1444475.56</v>
      </c>
      <c r="J56" s="102"/>
      <c r="K56" s="103"/>
      <c r="L56" s="104">
        <f t="shared" si="1"/>
        <v>1444475.56</v>
      </c>
      <c r="M56" s="104"/>
      <c r="N56" s="104">
        <v>1302959</v>
      </c>
      <c r="O56" s="105"/>
      <c r="P56" s="104"/>
      <c r="Q56" s="105">
        <f t="shared" si="2"/>
        <v>1302959</v>
      </c>
      <c r="R56" s="133"/>
      <c r="S56" s="105">
        <f t="shared" si="3"/>
        <v>0</v>
      </c>
      <c r="T56" s="105">
        <f t="shared" si="3"/>
        <v>385</v>
      </c>
      <c r="U56" s="105">
        <f t="shared" si="3"/>
        <v>0</v>
      </c>
      <c r="V56" s="105">
        <f t="shared" si="3"/>
        <v>0</v>
      </c>
      <c r="W56" s="134">
        <f t="shared" si="5"/>
        <v>385</v>
      </c>
      <c r="X56" s="105"/>
      <c r="AC56" s="153" t="s">
        <v>444</v>
      </c>
      <c r="AD56" s="136">
        <v>50</v>
      </c>
    </row>
    <row r="57" spans="1:30" s="135" customFormat="1" ht="15.75" customHeight="1" x14ac:dyDescent="0.25">
      <c r="A57" s="99"/>
      <c r="B57" s="100" t="s">
        <v>195</v>
      </c>
      <c r="C57" s="101"/>
      <c r="D57" s="102">
        <v>1444476</v>
      </c>
      <c r="E57" s="102"/>
      <c r="F57" s="102"/>
      <c r="G57" s="102">
        <f t="shared" si="0"/>
        <v>1444476</v>
      </c>
      <c r="H57" s="102"/>
      <c r="I57" s="102">
        <v>1524476</v>
      </c>
      <c r="J57" s="102"/>
      <c r="K57" s="103">
        <v>1550000</v>
      </c>
      <c r="L57" s="104">
        <f t="shared" si="1"/>
        <v>3074476</v>
      </c>
      <c r="M57" s="104"/>
      <c r="N57" s="104">
        <v>1483795</v>
      </c>
      <c r="O57" s="105"/>
      <c r="P57" s="104"/>
      <c r="Q57" s="105">
        <f t="shared" si="2"/>
        <v>1483795</v>
      </c>
      <c r="R57" s="133"/>
      <c r="S57" s="105">
        <f t="shared" si="3"/>
        <v>0</v>
      </c>
      <c r="T57" s="105">
        <f t="shared" si="3"/>
        <v>-39319</v>
      </c>
      <c r="U57" s="105">
        <f t="shared" si="3"/>
        <v>0</v>
      </c>
      <c r="V57" s="105">
        <f t="shared" si="3"/>
        <v>0</v>
      </c>
      <c r="W57" s="134">
        <f t="shared" si="5"/>
        <v>-39319</v>
      </c>
      <c r="X57" s="105"/>
      <c r="AC57" s="153" t="s">
        <v>444</v>
      </c>
      <c r="AD57" s="136">
        <v>51</v>
      </c>
    </row>
    <row r="58" spans="1:30" s="135" customFormat="1" ht="15.75" customHeight="1" x14ac:dyDescent="0.25">
      <c r="A58" s="99"/>
      <c r="B58" s="100" t="s">
        <v>196</v>
      </c>
      <c r="C58" s="101"/>
      <c r="D58" s="102">
        <v>1444476</v>
      </c>
      <c r="E58" s="102"/>
      <c r="F58" s="102"/>
      <c r="G58" s="102">
        <f t="shared" si="0"/>
        <v>1444476</v>
      </c>
      <c r="H58" s="102"/>
      <c r="I58" s="102">
        <v>2476284</v>
      </c>
      <c r="J58" s="102"/>
      <c r="K58" s="103">
        <v>2245700</v>
      </c>
      <c r="L58" s="104">
        <f t="shared" si="1"/>
        <v>4721984</v>
      </c>
      <c r="M58" s="104"/>
      <c r="N58" s="104">
        <v>1898117</v>
      </c>
      <c r="O58" s="105"/>
      <c r="P58" s="104"/>
      <c r="Q58" s="105">
        <f t="shared" si="2"/>
        <v>1898117</v>
      </c>
      <c r="R58" s="133"/>
      <c r="S58" s="105">
        <f t="shared" si="3"/>
        <v>0</v>
      </c>
      <c r="T58" s="105">
        <f t="shared" si="3"/>
        <v>-453641</v>
      </c>
      <c r="U58" s="105">
        <f t="shared" si="3"/>
        <v>0</v>
      </c>
      <c r="V58" s="105">
        <f t="shared" si="3"/>
        <v>0</v>
      </c>
      <c r="W58" s="134">
        <f t="shared" si="5"/>
        <v>-453641</v>
      </c>
      <c r="X58" s="105"/>
      <c r="AC58" s="153" t="s">
        <v>444</v>
      </c>
      <c r="AD58" s="136">
        <v>52</v>
      </c>
    </row>
    <row r="59" spans="1:30" s="135" customFormat="1" x14ac:dyDescent="0.25">
      <c r="A59" s="99"/>
      <c r="B59" s="100" t="s">
        <v>359</v>
      </c>
      <c r="C59" s="101"/>
      <c r="D59" s="102"/>
      <c r="E59" s="102"/>
      <c r="F59" s="102"/>
      <c r="G59" s="102"/>
      <c r="H59" s="102"/>
      <c r="I59" s="102"/>
      <c r="J59" s="102"/>
      <c r="K59" s="103"/>
      <c r="L59" s="104"/>
      <c r="M59" s="104"/>
      <c r="N59" s="104">
        <v>6453220</v>
      </c>
      <c r="O59" s="105"/>
      <c r="P59" s="104"/>
      <c r="Q59" s="105">
        <f t="shared" si="2"/>
        <v>6453220</v>
      </c>
      <c r="R59" s="133"/>
      <c r="S59" s="105"/>
      <c r="T59" s="105"/>
      <c r="U59" s="105"/>
      <c r="V59" s="105"/>
      <c r="W59" s="134"/>
      <c r="X59" s="105"/>
      <c r="AC59" s="153" t="s">
        <v>444</v>
      </c>
      <c r="AD59" s="136">
        <v>53</v>
      </c>
    </row>
    <row r="60" spans="1:30" s="135" customFormat="1" ht="39" customHeight="1" x14ac:dyDescent="0.25">
      <c r="A60" s="99"/>
      <c r="B60" s="100" t="s">
        <v>360</v>
      </c>
      <c r="C60" s="101"/>
      <c r="D60" s="102">
        <v>7000000</v>
      </c>
      <c r="E60" s="102"/>
      <c r="F60" s="102"/>
      <c r="G60" s="102">
        <f t="shared" si="0"/>
        <v>7000000</v>
      </c>
      <c r="H60" s="102"/>
      <c r="I60" s="102">
        <v>7545000</v>
      </c>
      <c r="J60" s="102"/>
      <c r="K60" s="103"/>
      <c r="L60" s="104">
        <f t="shared" si="1"/>
        <v>7545000</v>
      </c>
      <c r="M60" s="104"/>
      <c r="N60" s="104">
        <v>10000000</v>
      </c>
      <c r="O60" s="105"/>
      <c r="P60" s="104"/>
      <c r="Q60" s="105">
        <f t="shared" si="2"/>
        <v>10000000</v>
      </c>
      <c r="R60" s="133"/>
      <c r="S60" s="105">
        <f t="shared" si="3"/>
        <v>0</v>
      </c>
      <c r="T60" s="105">
        <f t="shared" si="3"/>
        <v>-3000000</v>
      </c>
      <c r="U60" s="105">
        <f t="shared" si="3"/>
        <v>0</v>
      </c>
      <c r="V60" s="105">
        <f t="shared" si="3"/>
        <v>0</v>
      </c>
      <c r="W60" s="134">
        <f t="shared" si="5"/>
        <v>-3000000</v>
      </c>
      <c r="X60" s="105"/>
      <c r="AC60" s="153" t="s">
        <v>444</v>
      </c>
      <c r="AD60" s="136">
        <v>54</v>
      </c>
    </row>
    <row r="61" spans="1:30" s="135" customFormat="1" ht="48.75" customHeight="1" x14ac:dyDescent="0.25">
      <c r="A61" s="99"/>
      <c r="B61" s="100" t="s">
        <v>361</v>
      </c>
      <c r="C61" s="101"/>
      <c r="D61" s="102">
        <v>872712</v>
      </c>
      <c r="E61" s="102"/>
      <c r="F61" s="102"/>
      <c r="G61" s="102">
        <f t="shared" si="0"/>
        <v>872712</v>
      </c>
      <c r="H61" s="102"/>
      <c r="I61" s="102">
        <v>872711.49</v>
      </c>
      <c r="J61" s="102"/>
      <c r="K61" s="103"/>
      <c r="L61" s="104">
        <f t="shared" si="1"/>
        <v>872711.49</v>
      </c>
      <c r="M61" s="104"/>
      <c r="N61" s="104">
        <f>872687+342087</f>
        <v>1214774</v>
      </c>
      <c r="O61" s="105"/>
      <c r="P61" s="104"/>
      <c r="Q61" s="105">
        <f t="shared" si="2"/>
        <v>1214774</v>
      </c>
      <c r="R61" s="133"/>
      <c r="S61" s="105">
        <f t="shared" si="3"/>
        <v>0</v>
      </c>
      <c r="T61" s="105">
        <f t="shared" si="3"/>
        <v>-342062</v>
      </c>
      <c r="U61" s="105">
        <f t="shared" si="3"/>
        <v>0</v>
      </c>
      <c r="V61" s="105">
        <f t="shared" si="3"/>
        <v>0</v>
      </c>
      <c r="W61" s="134">
        <f t="shared" si="5"/>
        <v>-342062</v>
      </c>
      <c r="X61" s="105"/>
      <c r="AC61" s="153" t="s">
        <v>444</v>
      </c>
      <c r="AD61" s="136">
        <v>55</v>
      </c>
    </row>
    <row r="62" spans="1:30" ht="15.75" hidden="1" customHeight="1" x14ac:dyDescent="0.25">
      <c r="A62" s="99"/>
      <c r="B62" s="118" t="s">
        <v>362</v>
      </c>
      <c r="C62" s="101"/>
      <c r="D62" s="102"/>
      <c r="E62" s="102"/>
      <c r="F62" s="102"/>
      <c r="G62" s="102">
        <f t="shared" si="0"/>
        <v>0</v>
      </c>
      <c r="H62" s="102"/>
      <c r="I62" s="102">
        <v>1000000</v>
      </c>
      <c r="J62" s="102"/>
      <c r="K62" s="103"/>
      <c r="L62" s="104">
        <f t="shared" si="1"/>
        <v>1000000</v>
      </c>
      <c r="M62" s="104"/>
      <c r="N62" s="104"/>
      <c r="O62" s="105"/>
      <c r="P62" s="104"/>
      <c r="Q62" s="105">
        <f t="shared" si="2"/>
        <v>0</v>
      </c>
      <c r="S62" s="105">
        <f t="shared" si="3"/>
        <v>0</v>
      </c>
      <c r="T62" s="105">
        <f t="shared" si="3"/>
        <v>0</v>
      </c>
      <c r="U62" s="105">
        <f t="shared" si="3"/>
        <v>0</v>
      </c>
      <c r="V62" s="105">
        <f t="shared" si="3"/>
        <v>0</v>
      </c>
      <c r="W62" s="134">
        <f t="shared" si="5"/>
        <v>0</v>
      </c>
      <c r="X62" s="157" t="s">
        <v>445</v>
      </c>
    </row>
    <row r="63" spans="1:30" ht="38.25" hidden="1" customHeight="1" x14ac:dyDescent="0.25">
      <c r="A63" s="99"/>
      <c r="B63" s="118" t="s">
        <v>363</v>
      </c>
      <c r="C63" s="101"/>
      <c r="D63" s="102"/>
      <c r="E63" s="102"/>
      <c r="F63" s="102"/>
      <c r="G63" s="102">
        <f t="shared" si="0"/>
        <v>0</v>
      </c>
      <c r="H63" s="102"/>
      <c r="I63" s="102">
        <v>2000000</v>
      </c>
      <c r="J63" s="102"/>
      <c r="K63" s="103"/>
      <c r="L63" s="104">
        <f t="shared" si="1"/>
        <v>2000000</v>
      </c>
      <c r="M63" s="104"/>
      <c r="N63" s="104"/>
      <c r="O63" s="105"/>
      <c r="P63" s="104"/>
      <c r="Q63" s="105">
        <f t="shared" si="2"/>
        <v>0</v>
      </c>
      <c r="S63" s="105">
        <f t="shared" si="3"/>
        <v>0</v>
      </c>
      <c r="T63" s="105">
        <f t="shared" si="3"/>
        <v>0</v>
      </c>
      <c r="U63" s="105">
        <f t="shared" si="3"/>
        <v>0</v>
      </c>
      <c r="V63" s="105">
        <f t="shared" si="3"/>
        <v>0</v>
      </c>
      <c r="W63" s="134">
        <f t="shared" si="5"/>
        <v>0</v>
      </c>
      <c r="X63" s="159"/>
    </row>
    <row r="64" spans="1:30" ht="33" hidden="1" customHeight="1" x14ac:dyDescent="0.25">
      <c r="A64" s="99"/>
      <c r="B64" s="118" t="s">
        <v>364</v>
      </c>
      <c r="C64" s="101"/>
      <c r="D64" s="102"/>
      <c r="E64" s="102"/>
      <c r="F64" s="102"/>
      <c r="G64" s="102">
        <f t="shared" si="0"/>
        <v>0</v>
      </c>
      <c r="H64" s="102"/>
      <c r="I64" s="102">
        <v>1000000</v>
      </c>
      <c r="J64" s="102"/>
      <c r="K64" s="103"/>
      <c r="L64" s="104">
        <f t="shared" si="1"/>
        <v>1000000</v>
      </c>
      <c r="M64" s="104"/>
      <c r="N64" s="104"/>
      <c r="O64" s="105"/>
      <c r="P64" s="104"/>
      <c r="Q64" s="105">
        <f t="shared" si="2"/>
        <v>0</v>
      </c>
      <c r="S64" s="105">
        <f t="shared" si="3"/>
        <v>0</v>
      </c>
      <c r="T64" s="105">
        <f t="shared" si="3"/>
        <v>0</v>
      </c>
      <c r="U64" s="105">
        <f t="shared" si="3"/>
        <v>0</v>
      </c>
      <c r="V64" s="105">
        <f t="shared" si="3"/>
        <v>0</v>
      </c>
      <c r="W64" s="134">
        <f t="shared" si="5"/>
        <v>0</v>
      </c>
      <c r="X64" s="159"/>
    </row>
    <row r="65" spans="1:30" ht="45" hidden="1" customHeight="1" x14ac:dyDescent="0.25">
      <c r="A65" s="99"/>
      <c r="B65" s="118" t="s">
        <v>365</v>
      </c>
      <c r="C65" s="101"/>
      <c r="D65" s="102"/>
      <c r="E65" s="102"/>
      <c r="F65" s="102"/>
      <c r="G65" s="102">
        <f t="shared" si="0"/>
        <v>0</v>
      </c>
      <c r="H65" s="102"/>
      <c r="I65" s="102">
        <v>4000000</v>
      </c>
      <c r="J65" s="102"/>
      <c r="K65" s="103"/>
      <c r="L65" s="104">
        <f t="shared" si="1"/>
        <v>4000000</v>
      </c>
      <c r="M65" s="104"/>
      <c r="N65" s="104"/>
      <c r="O65" s="105"/>
      <c r="P65" s="104"/>
      <c r="Q65" s="105">
        <f t="shared" si="2"/>
        <v>0</v>
      </c>
      <c r="S65" s="105">
        <f t="shared" si="3"/>
        <v>0</v>
      </c>
      <c r="T65" s="105">
        <f t="shared" si="3"/>
        <v>0</v>
      </c>
      <c r="U65" s="105">
        <f t="shared" si="3"/>
        <v>0</v>
      </c>
      <c r="V65" s="105">
        <f t="shared" si="3"/>
        <v>0</v>
      </c>
      <c r="W65" s="134">
        <f t="shared" si="5"/>
        <v>0</v>
      </c>
      <c r="X65" s="159"/>
    </row>
    <row r="66" spans="1:30" ht="15.75" hidden="1" customHeight="1" x14ac:dyDescent="0.25">
      <c r="A66" s="99"/>
      <c r="B66" s="118" t="s">
        <v>366</v>
      </c>
      <c r="C66" s="101"/>
      <c r="D66" s="102"/>
      <c r="E66" s="102"/>
      <c r="F66" s="102"/>
      <c r="G66" s="102">
        <f t="shared" ref="G66:G128" si="6">+SUM(C66:F66)</f>
        <v>0</v>
      </c>
      <c r="H66" s="102"/>
      <c r="I66" s="102">
        <v>250000</v>
      </c>
      <c r="J66" s="102"/>
      <c r="K66" s="103"/>
      <c r="L66" s="104">
        <f t="shared" ref="L66:L128" si="7">+SUM(H66:K66)</f>
        <v>250000</v>
      </c>
      <c r="M66" s="104"/>
      <c r="N66" s="104">
        <v>0</v>
      </c>
      <c r="O66" s="105"/>
      <c r="P66" s="104"/>
      <c r="Q66" s="105">
        <f t="shared" ref="Q66:Q130" si="8">+SUM(M66:P66)</f>
        <v>0</v>
      </c>
      <c r="S66" s="105">
        <f t="shared" si="3"/>
        <v>0</v>
      </c>
      <c r="T66" s="105">
        <f t="shared" si="3"/>
        <v>0</v>
      </c>
      <c r="U66" s="105">
        <f t="shared" si="3"/>
        <v>0</v>
      </c>
      <c r="V66" s="105">
        <f t="shared" si="3"/>
        <v>0</v>
      </c>
      <c r="W66" s="134">
        <f t="shared" si="5"/>
        <v>0</v>
      </c>
      <c r="X66" s="160"/>
    </row>
    <row r="67" spans="1:30" ht="15.6" customHeight="1" x14ac:dyDescent="0.25">
      <c r="A67" s="99"/>
      <c r="B67" s="100" t="s">
        <v>367</v>
      </c>
      <c r="C67" s="101"/>
      <c r="D67" s="102"/>
      <c r="E67" s="102"/>
      <c r="F67" s="102"/>
      <c r="G67" s="102">
        <f t="shared" si="6"/>
        <v>0</v>
      </c>
      <c r="H67" s="102"/>
      <c r="I67" s="102">
        <v>995840</v>
      </c>
      <c r="J67" s="102"/>
      <c r="K67" s="103"/>
      <c r="L67" s="104">
        <f t="shared" si="7"/>
        <v>995840</v>
      </c>
      <c r="M67" s="104"/>
      <c r="N67" s="104">
        <v>500000</v>
      </c>
      <c r="O67" s="105"/>
      <c r="P67" s="104"/>
      <c r="Q67" s="105">
        <f t="shared" si="8"/>
        <v>500000</v>
      </c>
      <c r="S67" s="105">
        <f t="shared" ref="S67:V129" si="9">+C67-M67</f>
        <v>0</v>
      </c>
      <c r="T67" s="105">
        <f t="shared" si="9"/>
        <v>-500000</v>
      </c>
      <c r="U67" s="105">
        <f t="shared" si="9"/>
        <v>0</v>
      </c>
      <c r="V67" s="105">
        <f t="shared" si="9"/>
        <v>0</v>
      </c>
      <c r="W67" s="134">
        <f t="shared" ref="W67:W131" si="10">+SUM(S67:V67)</f>
        <v>-500000</v>
      </c>
      <c r="X67" s="122"/>
      <c r="AC67" s="161" t="s">
        <v>444</v>
      </c>
      <c r="AD67" s="158">
        <v>57</v>
      </c>
    </row>
    <row r="68" spans="1:30" ht="15.6" customHeight="1" x14ac:dyDescent="0.25">
      <c r="A68" s="99"/>
      <c r="B68" s="100" t="s">
        <v>368</v>
      </c>
      <c r="C68" s="101"/>
      <c r="D68" s="102"/>
      <c r="E68" s="102"/>
      <c r="F68" s="102"/>
      <c r="G68" s="102">
        <f t="shared" si="6"/>
        <v>0</v>
      </c>
      <c r="H68" s="102"/>
      <c r="I68" s="102">
        <v>10000000</v>
      </c>
      <c r="J68" s="102"/>
      <c r="K68" s="103"/>
      <c r="L68" s="104">
        <f t="shared" si="7"/>
        <v>10000000</v>
      </c>
      <c r="M68" s="104"/>
      <c r="N68" s="104">
        <v>10000000</v>
      </c>
      <c r="O68" s="105"/>
      <c r="P68" s="104"/>
      <c r="Q68" s="105">
        <f t="shared" si="8"/>
        <v>10000000</v>
      </c>
      <c r="S68" s="105">
        <f t="shared" si="9"/>
        <v>0</v>
      </c>
      <c r="T68" s="105">
        <f t="shared" si="9"/>
        <v>-10000000</v>
      </c>
      <c r="U68" s="105">
        <f t="shared" si="9"/>
        <v>0</v>
      </c>
      <c r="V68" s="105">
        <f t="shared" si="9"/>
        <v>0</v>
      </c>
      <c r="W68" s="134">
        <f t="shared" si="10"/>
        <v>-10000000</v>
      </c>
      <c r="X68" s="122"/>
      <c r="AC68" s="161" t="s">
        <v>444</v>
      </c>
      <c r="AD68" s="158">
        <v>58</v>
      </c>
    </row>
    <row r="69" spans="1:30" s="135" customFormat="1" ht="15.6" customHeight="1" x14ac:dyDescent="0.25">
      <c r="A69" s="99"/>
      <c r="B69" s="100" t="s">
        <v>369</v>
      </c>
      <c r="C69" s="101"/>
      <c r="D69" s="102"/>
      <c r="E69" s="102"/>
      <c r="F69" s="102"/>
      <c r="G69" s="102"/>
      <c r="H69" s="102"/>
      <c r="I69" s="102"/>
      <c r="J69" s="102"/>
      <c r="K69" s="103"/>
      <c r="L69" s="104"/>
      <c r="M69" s="104">
        <v>100000</v>
      </c>
      <c r="N69" s="104">
        <v>1411200</v>
      </c>
      <c r="O69" s="105">
        <v>0</v>
      </c>
      <c r="P69" s="104">
        <v>120000</v>
      </c>
      <c r="Q69" s="105">
        <f t="shared" si="8"/>
        <v>1631200</v>
      </c>
      <c r="R69" s="133"/>
      <c r="S69" s="105"/>
      <c r="T69" s="105"/>
      <c r="U69" s="105"/>
      <c r="V69" s="105"/>
      <c r="W69" s="134"/>
      <c r="X69" s="112"/>
      <c r="AC69" s="153" t="s">
        <v>444</v>
      </c>
      <c r="AD69" s="136">
        <v>56</v>
      </c>
    </row>
    <row r="70" spans="1:30" s="135" customFormat="1" ht="60.75" customHeight="1" x14ac:dyDescent="0.25">
      <c r="A70" s="99"/>
      <c r="B70" s="100" t="s">
        <v>370</v>
      </c>
      <c r="C70" s="101">
        <v>100000000</v>
      </c>
      <c r="D70" s="102"/>
      <c r="E70" s="102"/>
      <c r="F70" s="102"/>
      <c r="G70" s="102">
        <f>+SUM(C70:F70)</f>
        <v>100000000</v>
      </c>
      <c r="H70" s="102">
        <v>100000000</v>
      </c>
      <c r="I70" s="102"/>
      <c r="J70" s="102"/>
      <c r="K70" s="103"/>
      <c r="L70" s="104">
        <f>+SUM(H70:K70)</f>
        <v>100000000</v>
      </c>
      <c r="M70" s="104">
        <v>50000000</v>
      </c>
      <c r="N70" s="104"/>
      <c r="O70" s="105"/>
      <c r="P70" s="104"/>
      <c r="Q70" s="105">
        <f>+SUM(M70:P70)</f>
        <v>50000000</v>
      </c>
      <c r="R70" s="133"/>
      <c r="S70" s="105"/>
      <c r="T70" s="105"/>
      <c r="U70" s="105"/>
      <c r="V70" s="105"/>
      <c r="W70" s="134"/>
      <c r="X70" s="112"/>
      <c r="AC70" s="153"/>
      <c r="AD70" s="136"/>
    </row>
    <row r="71" spans="1:30" ht="15.75" customHeight="1" x14ac:dyDescent="0.25">
      <c r="A71" s="119">
        <v>2</v>
      </c>
      <c r="B71" s="120" t="s">
        <v>6</v>
      </c>
      <c r="C71" s="101">
        <v>11274369</v>
      </c>
      <c r="D71" s="102">
        <f>1516000+(780000*0.5)</f>
        <v>1906000</v>
      </c>
      <c r="E71" s="102"/>
      <c r="F71" s="102"/>
      <c r="G71" s="102">
        <f t="shared" si="6"/>
        <v>13180369</v>
      </c>
      <c r="H71" s="102">
        <v>11274369</v>
      </c>
      <c r="I71" s="102">
        <v>3805800</v>
      </c>
      <c r="J71" s="102"/>
      <c r="K71" s="103">
        <v>1513418.25</v>
      </c>
      <c r="L71" s="104">
        <f t="shared" si="7"/>
        <v>16593587.25</v>
      </c>
      <c r="M71" s="104">
        <v>11274369</v>
      </c>
      <c r="N71" s="104">
        <v>2771000</v>
      </c>
      <c r="O71" s="105">
        <v>0</v>
      </c>
      <c r="P71" s="104">
        <v>1345000</v>
      </c>
      <c r="Q71" s="105">
        <f t="shared" si="8"/>
        <v>15390369</v>
      </c>
      <c r="S71" s="105">
        <f t="shared" si="9"/>
        <v>0</v>
      </c>
      <c r="T71" s="105">
        <f>+D71-N71</f>
        <v>-865000</v>
      </c>
      <c r="U71" s="105">
        <f t="shared" si="9"/>
        <v>0</v>
      </c>
      <c r="V71" s="105">
        <f t="shared" si="9"/>
        <v>-1345000</v>
      </c>
      <c r="W71" s="134">
        <f t="shared" si="10"/>
        <v>-2210000</v>
      </c>
      <c r="X71" s="122"/>
      <c r="AC71" s="153" t="s">
        <v>444</v>
      </c>
    </row>
    <row r="72" spans="1:30" ht="35.25" customHeight="1" x14ac:dyDescent="0.25">
      <c r="A72" s="119"/>
      <c r="B72" s="100" t="s">
        <v>371</v>
      </c>
      <c r="C72" s="101"/>
      <c r="D72" s="102">
        <v>6000000</v>
      </c>
      <c r="E72" s="102"/>
      <c r="F72" s="102"/>
      <c r="G72" s="102">
        <f t="shared" si="6"/>
        <v>6000000</v>
      </c>
      <c r="H72" s="102"/>
      <c r="I72" s="102">
        <v>7000000</v>
      </c>
      <c r="J72" s="102"/>
      <c r="K72" s="103">
        <v>0</v>
      </c>
      <c r="L72" s="104">
        <f t="shared" si="7"/>
        <v>7000000</v>
      </c>
      <c r="M72" s="104">
        <v>0</v>
      </c>
      <c r="N72" s="104">
        <v>7000000</v>
      </c>
      <c r="O72" s="105">
        <v>0</v>
      </c>
      <c r="P72" s="104">
        <v>0</v>
      </c>
      <c r="Q72" s="105">
        <f t="shared" si="8"/>
        <v>7000000</v>
      </c>
      <c r="S72" s="105">
        <f t="shared" si="9"/>
        <v>0</v>
      </c>
      <c r="T72" s="105">
        <f>+D72-N72</f>
        <v>-1000000</v>
      </c>
      <c r="U72" s="105">
        <f t="shared" si="9"/>
        <v>0</v>
      </c>
      <c r="V72" s="105">
        <f t="shared" si="9"/>
        <v>0</v>
      </c>
      <c r="W72" s="134">
        <f t="shared" si="10"/>
        <v>-1000000</v>
      </c>
      <c r="X72" s="122"/>
      <c r="AC72" s="153" t="s">
        <v>444</v>
      </c>
    </row>
    <row r="73" spans="1:30" ht="15.6" customHeight="1" x14ac:dyDescent="0.25">
      <c r="A73" s="119">
        <v>3</v>
      </c>
      <c r="B73" s="120" t="s">
        <v>7</v>
      </c>
      <c r="C73" s="101">
        <v>61074037</v>
      </c>
      <c r="D73" s="102">
        <f>77606991+(2404822*0.5)+200000-2</f>
        <v>79009400</v>
      </c>
      <c r="E73" s="102"/>
      <c r="F73" s="102"/>
      <c r="G73" s="102">
        <f t="shared" si="6"/>
        <v>140083437</v>
      </c>
      <c r="H73" s="102">
        <v>61074037</v>
      </c>
      <c r="I73" s="102">
        <v>79009400</v>
      </c>
      <c r="J73" s="102"/>
      <c r="K73" s="103"/>
      <c r="L73" s="104">
        <f t="shared" si="7"/>
        <v>140083437</v>
      </c>
      <c r="M73" s="104">
        <v>61074037</v>
      </c>
      <c r="N73" s="104">
        <f>79009400+12000000</f>
        <v>91009400</v>
      </c>
      <c r="O73" s="105">
        <v>0</v>
      </c>
      <c r="P73" s="104">
        <v>0</v>
      </c>
      <c r="Q73" s="105">
        <f t="shared" si="8"/>
        <v>152083437</v>
      </c>
      <c r="S73" s="105">
        <f t="shared" si="9"/>
        <v>0</v>
      </c>
      <c r="T73" s="105">
        <f t="shared" si="9"/>
        <v>-12000000</v>
      </c>
      <c r="U73" s="105">
        <f t="shared" si="9"/>
        <v>0</v>
      </c>
      <c r="V73" s="105">
        <f t="shared" si="9"/>
        <v>0</v>
      </c>
      <c r="W73" s="134">
        <f t="shared" si="10"/>
        <v>-12000000</v>
      </c>
      <c r="X73" s="122"/>
      <c r="AC73" s="153" t="s">
        <v>444</v>
      </c>
    </row>
    <row r="74" spans="1:30" ht="15.75" customHeight="1" x14ac:dyDescent="0.25">
      <c r="A74" s="119">
        <v>4</v>
      </c>
      <c r="B74" s="120" t="s">
        <v>197</v>
      </c>
      <c r="C74" s="101">
        <v>35791448</v>
      </c>
      <c r="D74" s="102">
        <f>4224724+(150000*0.5)</f>
        <v>4299724</v>
      </c>
      <c r="E74" s="102"/>
      <c r="F74" s="102"/>
      <c r="G74" s="102">
        <f t="shared" si="6"/>
        <v>40091172</v>
      </c>
      <c r="H74" s="102">
        <v>35791448</v>
      </c>
      <c r="I74" s="102">
        <v>5379500</v>
      </c>
      <c r="J74" s="102"/>
      <c r="K74" s="103">
        <v>2779000</v>
      </c>
      <c r="L74" s="104">
        <f t="shared" si="7"/>
        <v>43949948</v>
      </c>
      <c r="M74" s="104">
        <v>35791448</v>
      </c>
      <c r="N74" s="104">
        <v>5054500</v>
      </c>
      <c r="O74" s="105">
        <v>0</v>
      </c>
      <c r="P74" s="104">
        <v>1904000</v>
      </c>
      <c r="Q74" s="105">
        <f t="shared" si="8"/>
        <v>42749948</v>
      </c>
      <c r="S74" s="105">
        <f t="shared" si="9"/>
        <v>0</v>
      </c>
      <c r="T74" s="105">
        <f t="shared" si="9"/>
        <v>-754776</v>
      </c>
      <c r="U74" s="105">
        <f t="shared" si="9"/>
        <v>0</v>
      </c>
      <c r="V74" s="105">
        <f t="shared" si="9"/>
        <v>-1904000</v>
      </c>
      <c r="W74" s="134">
        <f t="shared" si="10"/>
        <v>-2658776</v>
      </c>
      <c r="X74" s="122"/>
      <c r="AC74" s="153" t="s">
        <v>444</v>
      </c>
    </row>
    <row r="75" spans="1:30" ht="15.75" customHeight="1" x14ac:dyDescent="0.25">
      <c r="A75" s="119">
        <v>5</v>
      </c>
      <c r="B75" s="120" t="s">
        <v>8</v>
      </c>
      <c r="C75" s="101">
        <v>9336654</v>
      </c>
      <c r="D75" s="102">
        <v>662000</v>
      </c>
      <c r="E75" s="102"/>
      <c r="F75" s="102"/>
      <c r="G75" s="102">
        <f t="shared" si="6"/>
        <v>9998654</v>
      </c>
      <c r="H75" s="102">
        <v>9336654</v>
      </c>
      <c r="I75" s="102">
        <v>582000</v>
      </c>
      <c r="J75" s="102"/>
      <c r="K75" s="103">
        <v>242500</v>
      </c>
      <c r="L75" s="104">
        <f t="shared" si="7"/>
        <v>10161154</v>
      </c>
      <c r="M75" s="104">
        <v>9336654</v>
      </c>
      <c r="N75" s="104">
        <v>629500</v>
      </c>
      <c r="O75" s="105"/>
      <c r="P75" s="104">
        <v>150000</v>
      </c>
      <c r="Q75" s="105">
        <f t="shared" si="8"/>
        <v>10116154</v>
      </c>
      <c r="S75" s="105">
        <f t="shared" si="9"/>
        <v>0</v>
      </c>
      <c r="T75" s="105">
        <f t="shared" si="9"/>
        <v>32500</v>
      </c>
      <c r="U75" s="105">
        <f t="shared" si="9"/>
        <v>0</v>
      </c>
      <c r="V75" s="105">
        <f t="shared" si="9"/>
        <v>-150000</v>
      </c>
      <c r="W75" s="134">
        <f t="shared" si="10"/>
        <v>-117500</v>
      </c>
      <c r="X75" s="122"/>
      <c r="AC75" s="156" t="s">
        <v>444</v>
      </c>
    </row>
    <row r="76" spans="1:30" ht="31.5" customHeight="1" x14ac:dyDescent="0.25">
      <c r="A76" s="119">
        <v>6</v>
      </c>
      <c r="B76" s="120" t="s">
        <v>198</v>
      </c>
      <c r="C76" s="101">
        <v>21199558</v>
      </c>
      <c r="D76" s="102">
        <v>4974044</v>
      </c>
      <c r="E76" s="102"/>
      <c r="F76" s="102"/>
      <c r="G76" s="102">
        <f t="shared" si="6"/>
        <v>26173602</v>
      </c>
      <c r="H76" s="102">
        <v>21199558</v>
      </c>
      <c r="I76" s="102">
        <v>8991489.1799999997</v>
      </c>
      <c r="J76" s="102"/>
      <c r="K76" s="103">
        <v>3045800</v>
      </c>
      <c r="L76" s="104">
        <f t="shared" si="7"/>
        <v>33236847.18</v>
      </c>
      <c r="M76" s="104">
        <v>21199558</v>
      </c>
      <c r="N76" s="104">
        <v>8356542</v>
      </c>
      <c r="O76" s="105">
        <v>0</v>
      </c>
      <c r="P76" s="104">
        <f>122000+1400000</f>
        <v>1522000</v>
      </c>
      <c r="Q76" s="105">
        <f t="shared" si="8"/>
        <v>31078100</v>
      </c>
      <c r="S76" s="105">
        <f t="shared" si="9"/>
        <v>0</v>
      </c>
      <c r="T76" s="105">
        <f t="shared" si="9"/>
        <v>-3382498</v>
      </c>
      <c r="U76" s="105">
        <f t="shared" si="9"/>
        <v>0</v>
      </c>
      <c r="V76" s="105">
        <f t="shared" si="9"/>
        <v>-1522000</v>
      </c>
      <c r="W76" s="134">
        <f t="shared" si="10"/>
        <v>-4904498</v>
      </c>
      <c r="X76" s="122"/>
      <c r="AC76" s="153" t="s">
        <v>444</v>
      </c>
    </row>
    <row r="77" spans="1:30" ht="30.75" customHeight="1" x14ac:dyDescent="0.25">
      <c r="A77" s="119">
        <v>7</v>
      </c>
      <c r="B77" s="120" t="s">
        <v>199</v>
      </c>
      <c r="C77" s="101">
        <v>28807105</v>
      </c>
      <c r="D77" s="102">
        <v>1452059</v>
      </c>
      <c r="E77" s="102"/>
      <c r="F77" s="102"/>
      <c r="G77" s="102">
        <f t="shared" si="6"/>
        <v>30259164</v>
      </c>
      <c r="H77" s="102">
        <v>28807105</v>
      </c>
      <c r="I77" s="102">
        <v>2817225</v>
      </c>
      <c r="J77" s="102"/>
      <c r="K77" s="103">
        <v>1076000</v>
      </c>
      <c r="L77" s="104">
        <f t="shared" si="7"/>
        <v>32700330</v>
      </c>
      <c r="M77" s="104">
        <v>28807105</v>
      </c>
      <c r="N77" s="104">
        <v>2431000</v>
      </c>
      <c r="O77" s="105">
        <v>0</v>
      </c>
      <c r="P77" s="104">
        <v>751000</v>
      </c>
      <c r="Q77" s="105">
        <f t="shared" si="8"/>
        <v>31989105</v>
      </c>
      <c r="S77" s="105">
        <f t="shared" si="9"/>
        <v>0</v>
      </c>
      <c r="T77" s="105">
        <f t="shared" si="9"/>
        <v>-978941</v>
      </c>
      <c r="U77" s="105">
        <f t="shared" si="9"/>
        <v>0</v>
      </c>
      <c r="V77" s="105">
        <f t="shared" si="9"/>
        <v>-751000</v>
      </c>
      <c r="W77" s="134">
        <f t="shared" si="10"/>
        <v>-1729941</v>
      </c>
      <c r="X77" s="122"/>
      <c r="AC77" s="156" t="s">
        <v>444</v>
      </c>
    </row>
    <row r="78" spans="1:30" ht="32.25" customHeight="1" x14ac:dyDescent="0.25">
      <c r="A78" s="119"/>
      <c r="B78" s="100" t="s">
        <v>201</v>
      </c>
      <c r="C78" s="101"/>
      <c r="D78" s="102">
        <v>4000000</v>
      </c>
      <c r="E78" s="102"/>
      <c r="F78" s="102"/>
      <c r="G78" s="102">
        <f>+SUM(C78:F78)</f>
        <v>4000000</v>
      </c>
      <c r="H78" s="102"/>
      <c r="I78" s="102">
        <v>3422158</v>
      </c>
      <c r="J78" s="102"/>
      <c r="K78" s="103"/>
      <c r="L78" s="104">
        <f>+SUM(H78:K78)</f>
        <v>3422158</v>
      </c>
      <c r="M78" s="104">
        <v>0</v>
      </c>
      <c r="N78" s="104">
        <v>3322158</v>
      </c>
      <c r="O78" s="105"/>
      <c r="P78" s="104"/>
      <c r="Q78" s="105">
        <f t="shared" si="8"/>
        <v>3322158</v>
      </c>
      <c r="S78" s="105">
        <f t="shared" si="9"/>
        <v>0</v>
      </c>
      <c r="T78" s="105">
        <f t="shared" si="9"/>
        <v>677842</v>
      </c>
      <c r="U78" s="105">
        <f t="shared" si="9"/>
        <v>0</v>
      </c>
      <c r="V78" s="105">
        <f t="shared" si="9"/>
        <v>0</v>
      </c>
      <c r="W78" s="134">
        <f>+SUM(S78:V78)</f>
        <v>677842</v>
      </c>
      <c r="X78" s="122"/>
      <c r="AC78" s="156" t="s">
        <v>444</v>
      </c>
    </row>
    <row r="79" spans="1:30" ht="15.75" customHeight="1" x14ac:dyDescent="0.25">
      <c r="A79" s="119"/>
      <c r="B79" s="100" t="s">
        <v>200</v>
      </c>
      <c r="C79" s="101"/>
      <c r="D79" s="102">
        <v>0</v>
      </c>
      <c r="E79" s="102"/>
      <c r="F79" s="102"/>
      <c r="G79" s="102">
        <f>+SUM(C79:F79)</f>
        <v>0</v>
      </c>
      <c r="H79" s="102"/>
      <c r="I79" s="102">
        <v>1810500</v>
      </c>
      <c r="J79" s="102"/>
      <c r="K79" s="103"/>
      <c r="L79" s="104">
        <f>+SUM(H79:K79)</f>
        <v>1810500</v>
      </c>
      <c r="M79" s="104"/>
      <c r="N79" s="104">
        <v>1805000</v>
      </c>
      <c r="O79" s="105"/>
      <c r="P79" s="104"/>
      <c r="Q79" s="105">
        <f t="shared" si="8"/>
        <v>1805000</v>
      </c>
      <c r="S79" s="105">
        <f t="shared" si="9"/>
        <v>0</v>
      </c>
      <c r="T79" s="105">
        <f t="shared" si="9"/>
        <v>-1805000</v>
      </c>
      <c r="U79" s="105">
        <f t="shared" si="9"/>
        <v>0</v>
      </c>
      <c r="V79" s="105">
        <f t="shared" si="9"/>
        <v>0</v>
      </c>
      <c r="W79" s="134">
        <f>+SUM(S79:V79)</f>
        <v>-1805000</v>
      </c>
      <c r="X79" s="122"/>
      <c r="AC79" s="156" t="s">
        <v>444</v>
      </c>
    </row>
    <row r="80" spans="1:30" ht="33.75" customHeight="1" x14ac:dyDescent="0.25">
      <c r="A80" s="119"/>
      <c r="B80" s="100" t="s">
        <v>372</v>
      </c>
      <c r="C80" s="101"/>
      <c r="D80" s="102"/>
      <c r="E80" s="102"/>
      <c r="F80" s="102"/>
      <c r="G80" s="102">
        <f t="shared" si="6"/>
        <v>0</v>
      </c>
      <c r="H80" s="102"/>
      <c r="I80" s="102">
        <v>3379810</v>
      </c>
      <c r="J80" s="102"/>
      <c r="K80" s="103"/>
      <c r="L80" s="104">
        <f t="shared" si="7"/>
        <v>3379810</v>
      </c>
      <c r="M80" s="104"/>
      <c r="N80" s="104">
        <v>2332216</v>
      </c>
      <c r="O80" s="105"/>
      <c r="P80" s="104"/>
      <c r="Q80" s="105">
        <f t="shared" si="8"/>
        <v>2332216</v>
      </c>
      <c r="S80" s="105">
        <f t="shared" si="9"/>
        <v>0</v>
      </c>
      <c r="T80" s="105">
        <f t="shared" si="9"/>
        <v>-2332216</v>
      </c>
      <c r="U80" s="105">
        <f t="shared" si="9"/>
        <v>0</v>
      </c>
      <c r="V80" s="105">
        <f t="shared" si="9"/>
        <v>0</v>
      </c>
      <c r="W80" s="134">
        <f t="shared" si="10"/>
        <v>-2332216</v>
      </c>
      <c r="X80" s="122"/>
      <c r="AC80" s="156" t="s">
        <v>444</v>
      </c>
    </row>
    <row r="81" spans="1:37" ht="15.75" customHeight="1" x14ac:dyDescent="0.25">
      <c r="A81" s="119"/>
      <c r="B81" s="100" t="s">
        <v>373</v>
      </c>
      <c r="C81" s="101"/>
      <c r="D81" s="102"/>
      <c r="E81" s="102"/>
      <c r="F81" s="102"/>
      <c r="G81" s="102">
        <f t="shared" si="6"/>
        <v>0</v>
      </c>
      <c r="H81" s="102"/>
      <c r="I81" s="102">
        <v>6419942</v>
      </c>
      <c r="J81" s="102"/>
      <c r="K81" s="103"/>
      <c r="L81" s="104">
        <f t="shared" si="7"/>
        <v>6419942</v>
      </c>
      <c r="M81" s="104"/>
      <c r="N81" s="104">
        <v>907430</v>
      </c>
      <c r="O81" s="105"/>
      <c r="P81" s="104"/>
      <c r="Q81" s="105">
        <f t="shared" si="8"/>
        <v>907430</v>
      </c>
      <c r="S81" s="105">
        <f t="shared" si="9"/>
        <v>0</v>
      </c>
      <c r="T81" s="105">
        <f t="shared" si="9"/>
        <v>-907430</v>
      </c>
      <c r="U81" s="105">
        <f t="shared" si="9"/>
        <v>0</v>
      </c>
      <c r="V81" s="105">
        <f t="shared" si="9"/>
        <v>0</v>
      </c>
      <c r="W81" s="134">
        <f t="shared" si="10"/>
        <v>-907430</v>
      </c>
      <c r="X81" s="122"/>
      <c r="AC81" s="156" t="s">
        <v>444</v>
      </c>
    </row>
    <row r="82" spans="1:37" ht="15.75" customHeight="1" x14ac:dyDescent="0.25">
      <c r="A82" s="119">
        <v>8</v>
      </c>
      <c r="B82" s="120" t="s">
        <v>9</v>
      </c>
      <c r="C82" s="101">
        <v>9249079</v>
      </c>
      <c r="D82" s="102">
        <v>3539372</v>
      </c>
      <c r="E82" s="102"/>
      <c r="F82" s="102"/>
      <c r="G82" s="102">
        <f t="shared" si="6"/>
        <v>12788451</v>
      </c>
      <c r="H82" s="102">
        <v>9249079</v>
      </c>
      <c r="I82" s="102">
        <v>3539372</v>
      </c>
      <c r="J82" s="102"/>
      <c r="K82" s="103"/>
      <c r="L82" s="104">
        <f t="shared" si="7"/>
        <v>12788451</v>
      </c>
      <c r="M82" s="104">
        <v>9249079</v>
      </c>
      <c r="N82" s="104">
        <v>5126183</v>
      </c>
      <c r="O82" s="105">
        <v>0</v>
      </c>
      <c r="P82" s="104">
        <v>0</v>
      </c>
      <c r="Q82" s="105">
        <f t="shared" si="8"/>
        <v>14375262</v>
      </c>
      <c r="R82" s="133" t="s">
        <v>446</v>
      </c>
      <c r="S82" s="105">
        <f t="shared" si="9"/>
        <v>0</v>
      </c>
      <c r="T82" s="105">
        <f t="shared" si="9"/>
        <v>-1586811</v>
      </c>
      <c r="U82" s="105">
        <f t="shared" si="9"/>
        <v>0</v>
      </c>
      <c r="V82" s="105">
        <f t="shared" si="9"/>
        <v>0</v>
      </c>
      <c r="W82" s="134">
        <f t="shared" si="10"/>
        <v>-1586811</v>
      </c>
      <c r="X82" s="122"/>
      <c r="AC82" s="153" t="s">
        <v>444</v>
      </c>
    </row>
    <row r="83" spans="1:37" ht="36" hidden="1" customHeight="1" x14ac:dyDescent="0.25">
      <c r="A83" s="119"/>
      <c r="B83" s="118" t="s">
        <v>229</v>
      </c>
      <c r="C83" s="101"/>
      <c r="D83" s="102">
        <v>440615</v>
      </c>
      <c r="E83" s="102"/>
      <c r="F83" s="102"/>
      <c r="G83" s="102">
        <f t="shared" si="6"/>
        <v>440615</v>
      </c>
      <c r="H83" s="102"/>
      <c r="I83" s="102">
        <v>440615</v>
      </c>
      <c r="J83" s="102"/>
      <c r="K83" s="103"/>
      <c r="L83" s="104">
        <f t="shared" si="7"/>
        <v>440615</v>
      </c>
      <c r="M83" s="104"/>
      <c r="N83" s="104"/>
      <c r="O83" s="105"/>
      <c r="P83" s="104"/>
      <c r="Q83" s="105">
        <f t="shared" si="8"/>
        <v>0</v>
      </c>
      <c r="R83" s="133" t="s">
        <v>446</v>
      </c>
      <c r="S83" s="105">
        <f t="shared" si="9"/>
        <v>0</v>
      </c>
      <c r="T83" s="105">
        <f t="shared" si="9"/>
        <v>440615</v>
      </c>
      <c r="U83" s="105">
        <f t="shared" si="9"/>
        <v>0</v>
      </c>
      <c r="V83" s="105">
        <f t="shared" si="9"/>
        <v>0</v>
      </c>
      <c r="W83" s="134">
        <f t="shared" si="10"/>
        <v>440615</v>
      </c>
      <c r="X83" s="122" t="s">
        <v>447</v>
      </c>
    </row>
    <row r="84" spans="1:37" ht="36.75" customHeight="1" x14ac:dyDescent="0.25">
      <c r="A84" s="119">
        <v>9</v>
      </c>
      <c r="B84" s="120" t="s">
        <v>10</v>
      </c>
      <c r="C84" s="101">
        <v>26736538</v>
      </c>
      <c r="D84" s="102">
        <f>107116174+(2165780*0.5)+33331200</f>
        <v>141530264</v>
      </c>
      <c r="E84" s="102"/>
      <c r="F84" s="102"/>
      <c r="G84" s="102">
        <f t="shared" si="6"/>
        <v>168266802</v>
      </c>
      <c r="H84" s="102">
        <v>26736538</v>
      </c>
      <c r="I84" s="102">
        <v>139245264</v>
      </c>
      <c r="J84" s="102"/>
      <c r="K84" s="103">
        <v>2285000</v>
      </c>
      <c r="L84" s="104">
        <f t="shared" si="7"/>
        <v>168266802</v>
      </c>
      <c r="M84" s="104">
        <v>26736538</v>
      </c>
      <c r="N84" s="104">
        <v>147102324</v>
      </c>
      <c r="O84" s="105">
        <v>0</v>
      </c>
      <c r="P84" s="104">
        <v>2285000</v>
      </c>
      <c r="Q84" s="105">
        <f t="shared" si="8"/>
        <v>176123862</v>
      </c>
      <c r="S84" s="105">
        <f t="shared" si="9"/>
        <v>0</v>
      </c>
      <c r="T84" s="105">
        <f t="shared" si="9"/>
        <v>-5572060</v>
      </c>
      <c r="U84" s="105">
        <f t="shared" si="9"/>
        <v>0</v>
      </c>
      <c r="V84" s="105">
        <f t="shared" si="9"/>
        <v>-2285000</v>
      </c>
      <c r="W84" s="134">
        <f t="shared" si="10"/>
        <v>-7857060</v>
      </c>
      <c r="X84" s="122"/>
      <c r="AC84" s="162" t="s">
        <v>444</v>
      </c>
    </row>
    <row r="85" spans="1:37" s="135" customFormat="1" ht="57.75" customHeight="1" x14ac:dyDescent="0.25">
      <c r="A85" s="99"/>
      <c r="B85" s="100" t="s">
        <v>227</v>
      </c>
      <c r="C85" s="101"/>
      <c r="D85" s="102">
        <v>2310420</v>
      </c>
      <c r="E85" s="102"/>
      <c r="F85" s="102"/>
      <c r="G85" s="102">
        <f>+SUM(C85:F85)</f>
        <v>2310420</v>
      </c>
      <c r="H85" s="102"/>
      <c r="I85" s="102">
        <v>2310420</v>
      </c>
      <c r="J85" s="102"/>
      <c r="K85" s="103"/>
      <c r="L85" s="104">
        <f>+SUM(H85:K85)</f>
        <v>2310420</v>
      </c>
      <c r="M85" s="104"/>
      <c r="N85" s="104">
        <v>2310420</v>
      </c>
      <c r="O85" s="105"/>
      <c r="P85" s="104"/>
      <c r="Q85" s="105">
        <f t="shared" si="8"/>
        <v>2310420</v>
      </c>
      <c r="R85" s="133"/>
      <c r="S85" s="105">
        <f>+C85-M85</f>
        <v>0</v>
      </c>
      <c r="T85" s="105">
        <f>+D85-N85</f>
        <v>0</v>
      </c>
      <c r="U85" s="105">
        <f>+E85-O85</f>
        <v>0</v>
      </c>
      <c r="V85" s="105">
        <f>+F85-P85</f>
        <v>0</v>
      </c>
      <c r="W85" s="134">
        <f>+SUM(S85:V85)</f>
        <v>0</v>
      </c>
      <c r="X85" s="105"/>
      <c r="AC85" s="162" t="s">
        <v>444</v>
      </c>
      <c r="AD85" s="136">
        <v>53</v>
      </c>
    </row>
    <row r="86" spans="1:37" ht="15.75" customHeight="1" x14ac:dyDescent="0.25">
      <c r="A86" s="119">
        <v>10</v>
      </c>
      <c r="B86" s="120" t="s">
        <v>11</v>
      </c>
      <c r="C86" s="101">
        <v>12962775</v>
      </c>
      <c r="D86" s="102">
        <v>951000</v>
      </c>
      <c r="E86" s="102"/>
      <c r="F86" s="102"/>
      <c r="G86" s="102">
        <f t="shared" si="6"/>
        <v>13913775</v>
      </c>
      <c r="H86" s="102">
        <f>12962775+80000</f>
        <v>13042775</v>
      </c>
      <c r="I86" s="102">
        <v>1417500</v>
      </c>
      <c r="J86" s="102"/>
      <c r="K86" s="103"/>
      <c r="L86" s="104">
        <f t="shared" si="7"/>
        <v>14460275</v>
      </c>
      <c r="M86" s="104">
        <v>13042775</v>
      </c>
      <c r="N86" s="104">
        <v>1482500</v>
      </c>
      <c r="O86" s="105">
        <v>0</v>
      </c>
      <c r="P86" s="104">
        <v>0</v>
      </c>
      <c r="Q86" s="105">
        <f t="shared" si="8"/>
        <v>14525275</v>
      </c>
      <c r="S86" s="105">
        <f t="shared" si="9"/>
        <v>-80000</v>
      </c>
      <c r="T86" s="105">
        <f t="shared" si="9"/>
        <v>-531500</v>
      </c>
      <c r="U86" s="105">
        <f t="shared" si="9"/>
        <v>0</v>
      </c>
      <c r="V86" s="105">
        <f t="shared" si="9"/>
        <v>0</v>
      </c>
      <c r="W86" s="134">
        <f t="shared" si="10"/>
        <v>-611500</v>
      </c>
      <c r="X86" s="122"/>
      <c r="AC86" s="161" t="s">
        <v>444</v>
      </c>
      <c r="AE86" s="133">
        <f>142000+200000+102000+25000+100000+13000+20000+365500+60000+55000+200000+200000+500000</f>
        <v>1982500</v>
      </c>
    </row>
    <row r="87" spans="1:37" ht="43.5" customHeight="1" x14ac:dyDescent="0.25">
      <c r="A87" s="119"/>
      <c r="B87" s="100" t="s">
        <v>374</v>
      </c>
      <c r="C87" s="101"/>
      <c r="D87" s="102">
        <v>500000</v>
      </c>
      <c r="E87" s="102"/>
      <c r="F87" s="102"/>
      <c r="G87" s="102">
        <f t="shared" si="6"/>
        <v>500000</v>
      </c>
      <c r="H87" s="102"/>
      <c r="I87" s="102">
        <v>500000</v>
      </c>
      <c r="J87" s="102"/>
      <c r="K87" s="103"/>
      <c r="L87" s="104">
        <f t="shared" si="7"/>
        <v>500000</v>
      </c>
      <c r="M87" s="104"/>
      <c r="N87" s="104">
        <v>500000</v>
      </c>
      <c r="O87" s="105"/>
      <c r="P87" s="104"/>
      <c r="Q87" s="105">
        <f t="shared" si="8"/>
        <v>500000</v>
      </c>
      <c r="S87" s="105">
        <f t="shared" si="9"/>
        <v>0</v>
      </c>
      <c r="T87" s="105">
        <f t="shared" si="9"/>
        <v>0</v>
      </c>
      <c r="U87" s="105">
        <f t="shared" si="9"/>
        <v>0</v>
      </c>
      <c r="V87" s="105">
        <f t="shared" si="9"/>
        <v>0</v>
      </c>
      <c r="W87" s="134">
        <f t="shared" si="10"/>
        <v>0</v>
      </c>
      <c r="X87" s="122"/>
      <c r="AC87" s="161" t="s">
        <v>444</v>
      </c>
    </row>
    <row r="88" spans="1:37" ht="15.75" customHeight="1" x14ac:dyDescent="0.25">
      <c r="A88" s="119">
        <v>11</v>
      </c>
      <c r="B88" s="120" t="s">
        <v>12</v>
      </c>
      <c r="C88" s="101">
        <v>26985559</v>
      </c>
      <c r="D88" s="102">
        <v>1121097</v>
      </c>
      <c r="E88" s="102"/>
      <c r="F88" s="102"/>
      <c r="G88" s="102">
        <f t="shared" si="6"/>
        <v>28106656</v>
      </c>
      <c r="H88" s="102">
        <v>26985559</v>
      </c>
      <c r="I88" s="102">
        <v>1990931.79</v>
      </c>
      <c r="J88" s="102"/>
      <c r="K88" s="103">
        <v>154000</v>
      </c>
      <c r="L88" s="104">
        <f t="shared" si="7"/>
        <v>29130490.789999999</v>
      </c>
      <c r="M88" s="104">
        <v>26985559</v>
      </c>
      <c r="N88" s="104">
        <v>1598800</v>
      </c>
      <c r="O88" s="105">
        <v>0</v>
      </c>
      <c r="P88" s="104">
        <v>0</v>
      </c>
      <c r="Q88" s="105">
        <f t="shared" si="8"/>
        <v>28584359</v>
      </c>
      <c r="S88" s="105">
        <f t="shared" si="9"/>
        <v>0</v>
      </c>
      <c r="T88" s="105">
        <f t="shared" si="9"/>
        <v>-477703</v>
      </c>
      <c r="U88" s="105">
        <f t="shared" si="9"/>
        <v>0</v>
      </c>
      <c r="V88" s="105">
        <f t="shared" si="9"/>
        <v>0</v>
      </c>
      <c r="W88" s="134">
        <f t="shared" si="10"/>
        <v>-477703</v>
      </c>
      <c r="X88" s="122"/>
      <c r="AC88" s="162" t="s">
        <v>444</v>
      </c>
    </row>
    <row r="89" spans="1:37" ht="15.75" customHeight="1" x14ac:dyDescent="0.25">
      <c r="A89" s="119">
        <v>12</v>
      </c>
      <c r="B89" s="120" t="s">
        <v>13</v>
      </c>
      <c r="C89" s="101">
        <v>45414920</v>
      </c>
      <c r="D89" s="102">
        <v>12426370</v>
      </c>
      <c r="E89" s="102">
        <v>50000</v>
      </c>
      <c r="F89" s="102"/>
      <c r="G89" s="102">
        <f t="shared" si="6"/>
        <v>57891290</v>
      </c>
      <c r="H89" s="102">
        <v>45464920</v>
      </c>
      <c r="I89" s="102">
        <v>13448368.609999999</v>
      </c>
      <c r="J89" s="102">
        <v>50000</v>
      </c>
      <c r="K89" s="103">
        <v>0</v>
      </c>
      <c r="L89" s="104">
        <f t="shared" si="7"/>
        <v>58963288.609999999</v>
      </c>
      <c r="M89" s="104">
        <v>45414920</v>
      </c>
      <c r="N89" s="104">
        <v>13390670</v>
      </c>
      <c r="O89" s="105">
        <v>50000</v>
      </c>
      <c r="P89" s="104"/>
      <c r="Q89" s="105">
        <f t="shared" si="8"/>
        <v>58855590</v>
      </c>
      <c r="S89" s="105">
        <f t="shared" si="9"/>
        <v>0</v>
      </c>
      <c r="T89" s="105">
        <f t="shared" si="9"/>
        <v>-964300</v>
      </c>
      <c r="U89" s="105">
        <f t="shared" si="9"/>
        <v>0</v>
      </c>
      <c r="V89" s="105">
        <f t="shared" si="9"/>
        <v>0</v>
      </c>
      <c r="W89" s="134">
        <f t="shared" si="10"/>
        <v>-964300</v>
      </c>
      <c r="X89" s="122"/>
      <c r="AC89" s="161" t="s">
        <v>444</v>
      </c>
    </row>
    <row r="90" spans="1:37" ht="64.5" hidden="1" customHeight="1" x14ac:dyDescent="0.25">
      <c r="A90" s="119"/>
      <c r="B90" s="121" t="s">
        <v>375</v>
      </c>
      <c r="C90" s="115"/>
      <c r="D90" s="122"/>
      <c r="E90" s="122"/>
      <c r="F90" s="122"/>
      <c r="G90" s="102">
        <f t="shared" si="6"/>
        <v>0</v>
      </c>
      <c r="H90" s="123"/>
      <c r="I90" s="102">
        <v>1205000</v>
      </c>
      <c r="J90" s="102"/>
      <c r="K90" s="103"/>
      <c r="L90" s="104">
        <f t="shared" si="7"/>
        <v>1205000</v>
      </c>
      <c r="M90" s="104"/>
      <c r="N90" s="104"/>
      <c r="O90" s="105"/>
      <c r="P90" s="104"/>
      <c r="Q90" s="105">
        <f t="shared" si="8"/>
        <v>0</v>
      </c>
      <c r="S90" s="152">
        <f t="shared" si="9"/>
        <v>0</v>
      </c>
      <c r="T90" s="105">
        <f>+D90-N90</f>
        <v>0</v>
      </c>
      <c r="U90" s="152">
        <f t="shared" si="9"/>
        <v>0</v>
      </c>
      <c r="V90" s="152">
        <f t="shared" si="9"/>
        <v>0</v>
      </c>
      <c r="W90" s="134">
        <f t="shared" si="10"/>
        <v>0</v>
      </c>
      <c r="X90" s="122" t="s">
        <v>448</v>
      </c>
    </row>
    <row r="91" spans="1:37" ht="38.25" customHeight="1" x14ac:dyDescent="0.25">
      <c r="A91" s="119"/>
      <c r="B91" s="124" t="s">
        <v>376</v>
      </c>
      <c r="C91" s="115"/>
      <c r="D91" s="104">
        <v>570000</v>
      </c>
      <c r="E91" s="104"/>
      <c r="F91" s="104"/>
      <c r="G91" s="102">
        <f t="shared" si="6"/>
        <v>570000</v>
      </c>
      <c r="H91" s="123"/>
      <c r="I91" s="102">
        <v>800000</v>
      </c>
      <c r="J91" s="102"/>
      <c r="K91" s="103"/>
      <c r="L91" s="104">
        <f t="shared" si="7"/>
        <v>800000</v>
      </c>
      <c r="M91" s="104">
        <v>0</v>
      </c>
      <c r="N91" s="104">
        <v>650000</v>
      </c>
      <c r="O91" s="105">
        <v>0</v>
      </c>
      <c r="P91" s="104">
        <v>0</v>
      </c>
      <c r="Q91" s="105">
        <f t="shared" si="8"/>
        <v>650000</v>
      </c>
      <c r="S91" s="105">
        <f t="shared" si="9"/>
        <v>0</v>
      </c>
      <c r="T91" s="105">
        <f t="shared" si="9"/>
        <v>-80000</v>
      </c>
      <c r="U91" s="105">
        <f t="shared" si="9"/>
        <v>0</v>
      </c>
      <c r="V91" s="105">
        <f t="shared" si="9"/>
        <v>0</v>
      </c>
      <c r="W91" s="134">
        <f t="shared" si="10"/>
        <v>-80000</v>
      </c>
      <c r="X91" s="122"/>
      <c r="AC91" s="161" t="s">
        <v>444</v>
      </c>
    </row>
    <row r="92" spans="1:37" ht="19.5" customHeight="1" x14ac:dyDescent="0.25">
      <c r="A92" s="119"/>
      <c r="B92" s="124" t="s">
        <v>377</v>
      </c>
      <c r="C92" s="125"/>
      <c r="D92" s="126"/>
      <c r="E92" s="126"/>
      <c r="F92" s="126"/>
      <c r="G92" s="102">
        <f t="shared" si="6"/>
        <v>0</v>
      </c>
      <c r="H92" s="123"/>
      <c r="I92" s="102"/>
      <c r="J92" s="102"/>
      <c r="K92" s="103"/>
      <c r="L92" s="104"/>
      <c r="M92" s="104"/>
      <c r="N92" s="104">
        <v>1636200</v>
      </c>
      <c r="O92" s="105"/>
      <c r="P92" s="104"/>
      <c r="Q92" s="105">
        <f t="shared" si="8"/>
        <v>1636200</v>
      </c>
      <c r="S92" s="105">
        <f t="shared" si="9"/>
        <v>0</v>
      </c>
      <c r="T92" s="105">
        <f t="shared" si="9"/>
        <v>-1636200</v>
      </c>
      <c r="U92" s="105">
        <f t="shared" si="9"/>
        <v>0</v>
      </c>
      <c r="V92" s="105">
        <f t="shared" si="9"/>
        <v>0</v>
      </c>
      <c r="W92" s="134">
        <f t="shared" si="10"/>
        <v>-1636200</v>
      </c>
      <c r="X92" s="122"/>
      <c r="AC92" s="161" t="s">
        <v>444</v>
      </c>
    </row>
    <row r="93" spans="1:37" ht="15.75" customHeight="1" x14ac:dyDescent="0.25">
      <c r="A93" s="127">
        <v>13</v>
      </c>
      <c r="B93" s="120" t="s">
        <v>14</v>
      </c>
      <c r="C93" s="94">
        <v>28542141</v>
      </c>
      <c r="D93" s="95">
        <v>2320156</v>
      </c>
      <c r="E93" s="95"/>
      <c r="F93" s="95"/>
      <c r="G93" s="102">
        <f t="shared" si="6"/>
        <v>30862297</v>
      </c>
      <c r="H93" s="102">
        <v>28542141</v>
      </c>
      <c r="I93" s="102">
        <v>2050000</v>
      </c>
      <c r="J93" s="102"/>
      <c r="K93" s="103">
        <v>270000</v>
      </c>
      <c r="L93" s="104">
        <f t="shared" si="7"/>
        <v>30862141</v>
      </c>
      <c r="M93" s="104">
        <v>28542141</v>
      </c>
      <c r="N93" s="104">
        <v>2007500</v>
      </c>
      <c r="O93" s="105"/>
      <c r="P93" s="104"/>
      <c r="Q93" s="105">
        <f t="shared" si="8"/>
        <v>30549641</v>
      </c>
      <c r="S93" s="105">
        <f t="shared" si="9"/>
        <v>0</v>
      </c>
      <c r="T93" s="105">
        <f t="shared" si="9"/>
        <v>312656</v>
      </c>
      <c r="U93" s="105">
        <f t="shared" si="9"/>
        <v>0</v>
      </c>
      <c r="V93" s="105">
        <f t="shared" si="9"/>
        <v>0</v>
      </c>
      <c r="W93" s="134">
        <f t="shared" si="10"/>
        <v>312656</v>
      </c>
      <c r="X93" s="122"/>
      <c r="AC93" s="162" t="s">
        <v>444</v>
      </c>
    </row>
    <row r="94" spans="1:37" ht="66" customHeight="1" x14ac:dyDescent="0.25">
      <c r="A94" s="127"/>
      <c r="B94" s="100" t="s">
        <v>378</v>
      </c>
      <c r="C94" s="101"/>
      <c r="D94" s="102">
        <v>0</v>
      </c>
      <c r="E94" s="102"/>
      <c r="F94" s="102"/>
      <c r="G94" s="102">
        <f t="shared" si="6"/>
        <v>0</v>
      </c>
      <c r="H94" s="102"/>
      <c r="I94" s="102">
        <v>1693584</v>
      </c>
      <c r="J94" s="102"/>
      <c r="K94" s="103"/>
      <c r="L94" s="104">
        <f t="shared" si="7"/>
        <v>1693584</v>
      </c>
      <c r="M94" s="104">
        <v>0</v>
      </c>
      <c r="N94" s="104">
        <v>1693440</v>
      </c>
      <c r="O94" s="105"/>
      <c r="P94" s="104"/>
      <c r="Q94" s="105">
        <f t="shared" si="8"/>
        <v>1693440</v>
      </c>
      <c r="S94" s="105">
        <f t="shared" si="9"/>
        <v>0</v>
      </c>
      <c r="T94" s="105">
        <f t="shared" si="9"/>
        <v>-1693440</v>
      </c>
      <c r="U94" s="105">
        <f t="shared" si="9"/>
        <v>0</v>
      </c>
      <c r="V94" s="105">
        <f t="shared" si="9"/>
        <v>0</v>
      </c>
      <c r="W94" s="134">
        <f t="shared" si="10"/>
        <v>-1693440</v>
      </c>
      <c r="X94" s="122"/>
      <c r="AC94" s="162" t="s">
        <v>444</v>
      </c>
    </row>
    <row r="95" spans="1:37" s="158" customFormat="1" ht="15.75" customHeight="1" x14ac:dyDescent="0.25">
      <c r="A95" s="119">
        <v>14</v>
      </c>
      <c r="B95" s="120" t="s">
        <v>202</v>
      </c>
      <c r="C95" s="101"/>
      <c r="D95" s="102">
        <v>1278958</v>
      </c>
      <c r="E95" s="102"/>
      <c r="F95" s="102"/>
      <c r="G95" s="102">
        <f t="shared" si="6"/>
        <v>1278958</v>
      </c>
      <c r="H95" s="102"/>
      <c r="I95" s="102">
        <v>1453194.21</v>
      </c>
      <c r="J95" s="102"/>
      <c r="K95" s="103"/>
      <c r="L95" s="104">
        <f t="shared" si="7"/>
        <v>1453194.21</v>
      </c>
      <c r="M95" s="104"/>
      <c r="N95" s="104">
        <v>1352235</v>
      </c>
      <c r="O95" s="105"/>
      <c r="P95" s="104"/>
      <c r="Q95" s="105">
        <f t="shared" si="8"/>
        <v>1352235</v>
      </c>
      <c r="R95" s="133"/>
      <c r="S95" s="105">
        <f t="shared" si="9"/>
        <v>0</v>
      </c>
      <c r="T95" s="105">
        <f t="shared" si="9"/>
        <v>-73277</v>
      </c>
      <c r="U95" s="105">
        <f t="shared" si="9"/>
        <v>0</v>
      </c>
      <c r="V95" s="105">
        <f t="shared" si="9"/>
        <v>0</v>
      </c>
      <c r="W95" s="134">
        <f t="shared" si="10"/>
        <v>-73277</v>
      </c>
      <c r="X95" s="122"/>
      <c r="Y95" s="133"/>
      <c r="Z95" s="133"/>
      <c r="AA95" s="133"/>
      <c r="AB95" s="133"/>
      <c r="AC95" s="162" t="s">
        <v>444</v>
      </c>
      <c r="AE95" s="133"/>
      <c r="AF95" s="133"/>
      <c r="AG95" s="133"/>
      <c r="AH95" s="133"/>
      <c r="AI95" s="133"/>
      <c r="AJ95" s="133"/>
      <c r="AK95" s="133"/>
    </row>
    <row r="96" spans="1:37" s="158" customFormat="1" ht="15.6" customHeight="1" x14ac:dyDescent="0.25">
      <c r="A96" s="119">
        <v>15</v>
      </c>
      <c r="B96" s="120" t="s">
        <v>15</v>
      </c>
      <c r="C96" s="101"/>
      <c r="D96" s="102">
        <v>550001</v>
      </c>
      <c r="E96" s="102"/>
      <c r="F96" s="102"/>
      <c r="G96" s="102">
        <f t="shared" si="6"/>
        <v>550001</v>
      </c>
      <c r="H96" s="102"/>
      <c r="I96" s="102">
        <v>550592</v>
      </c>
      <c r="J96" s="102"/>
      <c r="K96" s="103"/>
      <c r="L96" s="104">
        <f t="shared" si="7"/>
        <v>550592</v>
      </c>
      <c r="M96" s="104">
        <v>0</v>
      </c>
      <c r="N96" s="104">
        <v>550400</v>
      </c>
      <c r="O96" s="105"/>
      <c r="P96" s="104"/>
      <c r="Q96" s="105">
        <f t="shared" si="8"/>
        <v>550400</v>
      </c>
      <c r="R96" s="133"/>
      <c r="S96" s="105">
        <f t="shared" si="9"/>
        <v>0</v>
      </c>
      <c r="T96" s="105">
        <f t="shared" si="9"/>
        <v>-399</v>
      </c>
      <c r="U96" s="105">
        <f t="shared" si="9"/>
        <v>0</v>
      </c>
      <c r="V96" s="105">
        <f t="shared" si="9"/>
        <v>0</v>
      </c>
      <c r="W96" s="134">
        <f t="shared" si="10"/>
        <v>-399</v>
      </c>
      <c r="X96" s="122"/>
      <c r="Y96" s="133"/>
      <c r="Z96" s="133"/>
      <c r="AA96" s="133"/>
      <c r="AB96" s="133"/>
      <c r="AC96" s="162" t="s">
        <v>444</v>
      </c>
      <c r="AE96" s="133"/>
      <c r="AF96" s="133"/>
      <c r="AG96" s="133"/>
      <c r="AH96" s="133"/>
      <c r="AI96" s="133"/>
      <c r="AJ96" s="133"/>
      <c r="AK96" s="133"/>
    </row>
    <row r="97" spans="1:37" s="158" customFormat="1" ht="15.6" customHeight="1" x14ac:dyDescent="0.25">
      <c r="A97" s="119">
        <v>16</v>
      </c>
      <c r="B97" s="120" t="s">
        <v>16</v>
      </c>
      <c r="C97" s="101">
        <v>8350838</v>
      </c>
      <c r="D97" s="102">
        <v>4045688</v>
      </c>
      <c r="E97" s="102"/>
      <c r="F97" s="102"/>
      <c r="G97" s="102">
        <f t="shared" si="6"/>
        <v>12396526</v>
      </c>
      <c r="H97" s="102">
        <v>8350838</v>
      </c>
      <c r="I97" s="102">
        <v>4919475</v>
      </c>
      <c r="J97" s="102"/>
      <c r="K97" s="103">
        <v>2558850</v>
      </c>
      <c r="L97" s="104">
        <f t="shared" si="7"/>
        <v>15829163</v>
      </c>
      <c r="M97" s="104">
        <v>8350838</v>
      </c>
      <c r="N97" s="104">
        <v>4721450</v>
      </c>
      <c r="O97" s="105"/>
      <c r="P97" s="104">
        <v>2000400</v>
      </c>
      <c r="Q97" s="105">
        <f t="shared" si="8"/>
        <v>15072688</v>
      </c>
      <c r="R97" s="133"/>
      <c r="S97" s="105">
        <f t="shared" si="9"/>
        <v>0</v>
      </c>
      <c r="T97" s="105">
        <f>+D97-N97</f>
        <v>-675762</v>
      </c>
      <c r="U97" s="105">
        <f t="shared" si="9"/>
        <v>0</v>
      </c>
      <c r="V97" s="105">
        <f t="shared" si="9"/>
        <v>-2000400</v>
      </c>
      <c r="W97" s="134">
        <f t="shared" si="10"/>
        <v>-2676162</v>
      </c>
      <c r="X97" s="122"/>
      <c r="Y97" s="133"/>
      <c r="Z97" s="133"/>
      <c r="AA97" s="133"/>
      <c r="AB97" s="133"/>
      <c r="AC97" s="162" t="s">
        <v>444</v>
      </c>
      <c r="AE97" s="133"/>
      <c r="AF97" s="133"/>
      <c r="AG97" s="133"/>
      <c r="AH97" s="133"/>
      <c r="AI97" s="133"/>
      <c r="AJ97" s="133"/>
      <c r="AK97" s="133"/>
    </row>
    <row r="98" spans="1:37" s="158" customFormat="1" ht="15.75" customHeight="1" x14ac:dyDescent="0.25">
      <c r="A98" s="119">
        <v>17</v>
      </c>
      <c r="B98" s="120" t="s">
        <v>17</v>
      </c>
      <c r="C98" s="101">
        <v>19849040</v>
      </c>
      <c r="D98" s="102">
        <v>1752130</v>
      </c>
      <c r="E98" s="102"/>
      <c r="F98" s="102"/>
      <c r="G98" s="102">
        <f t="shared" si="6"/>
        <v>21601170</v>
      </c>
      <c r="H98" s="102">
        <v>19849040</v>
      </c>
      <c r="I98" s="102">
        <v>3977215.65</v>
      </c>
      <c r="J98" s="102"/>
      <c r="K98" s="103">
        <v>2108000</v>
      </c>
      <c r="L98" s="104">
        <f t="shared" si="7"/>
        <v>25934255.649999999</v>
      </c>
      <c r="M98" s="104">
        <v>19849040</v>
      </c>
      <c r="N98" s="104">
        <v>3795865</v>
      </c>
      <c r="O98" s="105">
        <v>0</v>
      </c>
      <c r="P98" s="104">
        <f>80000+330000+1400000</f>
        <v>1810000</v>
      </c>
      <c r="Q98" s="105">
        <f t="shared" si="8"/>
        <v>25454905</v>
      </c>
      <c r="R98" s="133"/>
      <c r="S98" s="105">
        <f t="shared" si="9"/>
        <v>0</v>
      </c>
      <c r="T98" s="105">
        <f t="shared" si="9"/>
        <v>-2043735</v>
      </c>
      <c r="U98" s="105">
        <f t="shared" si="9"/>
        <v>0</v>
      </c>
      <c r="V98" s="105">
        <f t="shared" si="9"/>
        <v>-1810000</v>
      </c>
      <c r="W98" s="134">
        <f t="shared" si="10"/>
        <v>-3853735</v>
      </c>
      <c r="X98" s="122"/>
      <c r="Y98" s="133"/>
      <c r="Z98" s="133"/>
      <c r="AA98" s="133"/>
      <c r="AB98" s="133"/>
      <c r="AC98" s="161" t="s">
        <v>444</v>
      </c>
      <c r="AE98" s="133"/>
      <c r="AF98" s="133"/>
      <c r="AG98" s="133"/>
      <c r="AH98" s="133"/>
      <c r="AI98" s="133"/>
      <c r="AJ98" s="133"/>
      <c r="AK98" s="133"/>
    </row>
    <row r="99" spans="1:37" s="158" customFormat="1" ht="15.75" customHeight="1" x14ac:dyDescent="0.25">
      <c r="A99" s="119">
        <v>18</v>
      </c>
      <c r="B99" s="120" t="s">
        <v>18</v>
      </c>
      <c r="C99" s="101"/>
      <c r="D99" s="102">
        <v>1668592</v>
      </c>
      <c r="E99" s="102"/>
      <c r="F99" s="102"/>
      <c r="G99" s="102">
        <f t="shared" si="6"/>
        <v>1668592</v>
      </c>
      <c r="H99" s="102">
        <v>0</v>
      </c>
      <c r="I99" s="102">
        <v>1668592</v>
      </c>
      <c r="J99" s="102"/>
      <c r="K99" s="103"/>
      <c r="L99" s="104">
        <f t="shared" si="7"/>
        <v>1668592</v>
      </c>
      <c r="M99" s="104">
        <v>0</v>
      </c>
      <c r="N99" s="104">
        <v>1688400</v>
      </c>
      <c r="O99" s="105"/>
      <c r="P99" s="104"/>
      <c r="Q99" s="105">
        <f t="shared" si="8"/>
        <v>1688400</v>
      </c>
      <c r="R99" s="133"/>
      <c r="S99" s="105">
        <f t="shared" si="9"/>
        <v>0</v>
      </c>
      <c r="T99" s="105">
        <f t="shared" si="9"/>
        <v>-19808</v>
      </c>
      <c r="U99" s="105">
        <f t="shared" si="9"/>
        <v>0</v>
      </c>
      <c r="V99" s="105">
        <f t="shared" si="9"/>
        <v>0</v>
      </c>
      <c r="W99" s="134">
        <f t="shared" si="10"/>
        <v>-19808</v>
      </c>
      <c r="X99" s="122"/>
      <c r="Y99" s="133"/>
      <c r="Z99" s="133"/>
      <c r="AA99" s="133"/>
      <c r="AB99" s="133"/>
      <c r="AC99" s="161" t="s">
        <v>444</v>
      </c>
      <c r="AE99" s="133"/>
      <c r="AF99" s="133"/>
      <c r="AG99" s="133"/>
      <c r="AH99" s="133"/>
      <c r="AI99" s="133"/>
      <c r="AJ99" s="133"/>
      <c r="AK99" s="133"/>
    </row>
    <row r="100" spans="1:37" s="158" customFormat="1" ht="15.75" customHeight="1" x14ac:dyDescent="0.25">
      <c r="A100" s="119">
        <v>19</v>
      </c>
      <c r="B100" s="120" t="s">
        <v>19</v>
      </c>
      <c r="C100" s="101">
        <v>36000</v>
      </c>
      <c r="D100" s="102">
        <v>2140644</v>
      </c>
      <c r="E100" s="102"/>
      <c r="F100" s="102"/>
      <c r="G100" s="102">
        <f t="shared" si="6"/>
        <v>2176644</v>
      </c>
      <c r="H100" s="102">
        <v>36000</v>
      </c>
      <c r="I100" s="102">
        <v>2141000</v>
      </c>
      <c r="J100" s="102"/>
      <c r="K100" s="103"/>
      <c r="L100" s="104">
        <f t="shared" si="7"/>
        <v>2177000</v>
      </c>
      <c r="M100" s="104">
        <v>36000</v>
      </c>
      <c r="N100" s="104">
        <v>2139464</v>
      </c>
      <c r="O100" s="105"/>
      <c r="P100" s="104"/>
      <c r="Q100" s="105">
        <f t="shared" si="8"/>
        <v>2175464</v>
      </c>
      <c r="R100" s="133"/>
      <c r="S100" s="105">
        <f t="shared" si="9"/>
        <v>0</v>
      </c>
      <c r="T100" s="105">
        <f t="shared" si="9"/>
        <v>1180</v>
      </c>
      <c r="U100" s="105">
        <f t="shared" si="9"/>
        <v>0</v>
      </c>
      <c r="V100" s="105">
        <f t="shared" si="9"/>
        <v>0</v>
      </c>
      <c r="W100" s="134">
        <f t="shared" si="10"/>
        <v>1180</v>
      </c>
      <c r="X100" s="122"/>
      <c r="Y100" s="133"/>
      <c r="Z100" s="133"/>
      <c r="AA100" s="133"/>
      <c r="AB100" s="133"/>
      <c r="AC100" s="161" t="s">
        <v>444</v>
      </c>
      <c r="AE100" s="133"/>
      <c r="AF100" s="133"/>
      <c r="AG100" s="133"/>
      <c r="AH100" s="133"/>
      <c r="AI100" s="133"/>
      <c r="AJ100" s="133"/>
      <c r="AK100" s="133"/>
    </row>
    <row r="101" spans="1:37" s="158" customFormat="1" ht="15.6" customHeight="1" x14ac:dyDescent="0.25">
      <c r="A101" s="119">
        <v>20</v>
      </c>
      <c r="B101" s="120" t="s">
        <v>20</v>
      </c>
      <c r="C101" s="101">
        <v>1929683</v>
      </c>
      <c r="D101" s="102">
        <v>274000</v>
      </c>
      <c r="E101" s="102"/>
      <c r="F101" s="102"/>
      <c r="G101" s="102">
        <f t="shared" si="6"/>
        <v>2203683</v>
      </c>
      <c r="H101" s="102">
        <v>1929683</v>
      </c>
      <c r="I101" s="102">
        <v>274000</v>
      </c>
      <c r="J101" s="102"/>
      <c r="K101" s="103"/>
      <c r="L101" s="104">
        <f t="shared" si="7"/>
        <v>2203683</v>
      </c>
      <c r="M101" s="104">
        <v>1929683</v>
      </c>
      <c r="N101" s="104">
        <f>100000+171000+3000</f>
        <v>274000</v>
      </c>
      <c r="O101" s="105"/>
      <c r="P101" s="104"/>
      <c r="Q101" s="105">
        <f t="shared" si="8"/>
        <v>2203683</v>
      </c>
      <c r="R101" s="133"/>
      <c r="S101" s="105">
        <f t="shared" si="9"/>
        <v>0</v>
      </c>
      <c r="T101" s="105">
        <f t="shared" si="9"/>
        <v>0</v>
      </c>
      <c r="U101" s="105">
        <f t="shared" si="9"/>
        <v>0</v>
      </c>
      <c r="V101" s="105">
        <f t="shared" si="9"/>
        <v>0</v>
      </c>
      <c r="W101" s="134">
        <f t="shared" si="10"/>
        <v>0</v>
      </c>
      <c r="X101" s="122"/>
      <c r="Y101" s="133"/>
      <c r="Z101" s="133"/>
      <c r="AA101" s="133"/>
      <c r="AB101" s="133"/>
      <c r="AC101" s="161" t="s">
        <v>444</v>
      </c>
      <c r="AE101" s="133"/>
      <c r="AF101" s="133"/>
      <c r="AG101" s="133"/>
      <c r="AH101" s="133"/>
      <c r="AI101" s="133"/>
      <c r="AJ101" s="133"/>
      <c r="AK101" s="133"/>
    </row>
    <row r="102" spans="1:37" s="158" customFormat="1" ht="15.75" customHeight="1" x14ac:dyDescent="0.25">
      <c r="A102" s="119">
        <v>21</v>
      </c>
      <c r="B102" s="120" t="s">
        <v>21</v>
      </c>
      <c r="C102" s="101">
        <v>165756067</v>
      </c>
      <c r="D102" s="102">
        <f>131012722+(9000000*0.5)</f>
        <v>135512722</v>
      </c>
      <c r="E102" s="102"/>
      <c r="F102" s="102"/>
      <c r="G102" s="102">
        <f t="shared" si="6"/>
        <v>301268789</v>
      </c>
      <c r="H102" s="102">
        <v>165756067</v>
      </c>
      <c r="I102" s="102">
        <v>161026183.63999999</v>
      </c>
      <c r="J102" s="102"/>
      <c r="K102" s="103">
        <v>12271500</v>
      </c>
      <c r="L102" s="104">
        <f t="shared" si="7"/>
        <v>339053750.63999999</v>
      </c>
      <c r="M102" s="104">
        <v>165756067</v>
      </c>
      <c r="N102" s="104">
        <v>104635430</v>
      </c>
      <c r="O102" s="105"/>
      <c r="P102" s="104"/>
      <c r="Q102" s="105">
        <f t="shared" si="8"/>
        <v>270391497</v>
      </c>
      <c r="R102" s="133"/>
      <c r="S102" s="105">
        <f t="shared" si="9"/>
        <v>0</v>
      </c>
      <c r="T102" s="105">
        <f>+D102-N102</f>
        <v>30877292</v>
      </c>
      <c r="U102" s="105">
        <f t="shared" si="9"/>
        <v>0</v>
      </c>
      <c r="V102" s="105">
        <f t="shared" si="9"/>
        <v>0</v>
      </c>
      <c r="W102" s="134">
        <f t="shared" si="10"/>
        <v>30877292</v>
      </c>
      <c r="X102" s="122"/>
      <c r="Y102" s="133"/>
      <c r="Z102" s="133"/>
      <c r="AA102" s="133"/>
      <c r="AB102" s="133"/>
      <c r="AC102" s="161" t="s">
        <v>444</v>
      </c>
      <c r="AE102" s="133"/>
      <c r="AF102" s="133"/>
      <c r="AG102" s="133"/>
      <c r="AH102" s="133"/>
      <c r="AI102" s="133"/>
      <c r="AJ102" s="133"/>
      <c r="AK102" s="133"/>
    </row>
    <row r="103" spans="1:37" s="158" customFormat="1" ht="33" customHeight="1" x14ac:dyDescent="0.25">
      <c r="A103" s="119"/>
      <c r="B103" s="100" t="s">
        <v>203</v>
      </c>
      <c r="C103" s="101"/>
      <c r="D103" s="102">
        <v>8706020</v>
      </c>
      <c r="E103" s="102"/>
      <c r="F103" s="102"/>
      <c r="G103" s="102">
        <f t="shared" si="6"/>
        <v>8706020</v>
      </c>
      <c r="H103" s="102"/>
      <c r="I103" s="102">
        <v>8601790</v>
      </c>
      <c r="J103" s="102"/>
      <c r="K103" s="103">
        <v>150000</v>
      </c>
      <c r="L103" s="104">
        <f t="shared" si="7"/>
        <v>8751790</v>
      </c>
      <c r="M103" s="104"/>
      <c r="N103" s="104">
        <v>28058284</v>
      </c>
      <c r="O103" s="105"/>
      <c r="P103" s="104">
        <v>60000</v>
      </c>
      <c r="Q103" s="105">
        <f t="shared" si="8"/>
        <v>28118284</v>
      </c>
      <c r="R103" s="133"/>
      <c r="S103" s="105">
        <f t="shared" si="9"/>
        <v>0</v>
      </c>
      <c r="T103" s="105">
        <f t="shared" si="9"/>
        <v>-19352264</v>
      </c>
      <c r="U103" s="105">
        <f t="shared" si="9"/>
        <v>0</v>
      </c>
      <c r="V103" s="105">
        <f t="shared" si="9"/>
        <v>-60000</v>
      </c>
      <c r="W103" s="134">
        <f t="shared" si="10"/>
        <v>-19412264</v>
      </c>
      <c r="X103" s="122"/>
      <c r="Y103" s="133"/>
      <c r="Z103" s="133"/>
      <c r="AA103" s="133"/>
      <c r="AB103" s="133"/>
      <c r="AC103" s="161" t="s">
        <v>444</v>
      </c>
      <c r="AE103" s="133"/>
      <c r="AF103" s="133"/>
      <c r="AG103" s="133"/>
      <c r="AH103" s="133"/>
      <c r="AI103" s="133"/>
      <c r="AJ103" s="133"/>
      <c r="AK103" s="133"/>
    </row>
    <row r="104" spans="1:37" s="158" customFormat="1" ht="32.25" customHeight="1" x14ac:dyDescent="0.25">
      <c r="A104" s="119"/>
      <c r="B104" s="100" t="s">
        <v>26</v>
      </c>
      <c r="C104" s="101"/>
      <c r="D104" s="102">
        <v>1433471</v>
      </c>
      <c r="E104" s="102"/>
      <c r="F104" s="102"/>
      <c r="G104" s="102">
        <f t="shared" si="6"/>
        <v>1433471</v>
      </c>
      <c r="H104" s="102"/>
      <c r="I104" s="102">
        <v>1393684.76</v>
      </c>
      <c r="J104" s="102"/>
      <c r="K104" s="103">
        <v>91829.2</v>
      </c>
      <c r="L104" s="104">
        <f t="shared" si="7"/>
        <v>1485513.96</v>
      </c>
      <c r="M104" s="104"/>
      <c r="N104" s="104">
        <v>1415036</v>
      </c>
      <c r="O104" s="105"/>
      <c r="P104" s="104"/>
      <c r="Q104" s="105">
        <f t="shared" si="8"/>
        <v>1415036</v>
      </c>
      <c r="R104" s="133"/>
      <c r="S104" s="105">
        <f t="shared" si="9"/>
        <v>0</v>
      </c>
      <c r="T104" s="105">
        <f t="shared" si="9"/>
        <v>18435</v>
      </c>
      <c r="U104" s="105">
        <f t="shared" si="9"/>
        <v>0</v>
      </c>
      <c r="V104" s="105">
        <f t="shared" si="9"/>
        <v>0</v>
      </c>
      <c r="W104" s="134">
        <f t="shared" si="10"/>
        <v>18435</v>
      </c>
      <c r="X104" s="122"/>
      <c r="Y104" s="133"/>
      <c r="Z104" s="133"/>
      <c r="AA104" s="133"/>
      <c r="AB104" s="133"/>
      <c r="AC104" s="161" t="s">
        <v>444</v>
      </c>
      <c r="AE104" s="133"/>
      <c r="AF104" s="133"/>
      <c r="AG104" s="133"/>
      <c r="AH104" s="133"/>
      <c r="AI104" s="133"/>
      <c r="AJ104" s="133"/>
      <c r="AK104" s="133"/>
    </row>
    <row r="105" spans="1:37" s="158" customFormat="1" ht="15.75" customHeight="1" x14ac:dyDescent="0.25">
      <c r="A105" s="119"/>
      <c r="B105" s="100" t="s">
        <v>81</v>
      </c>
      <c r="C105" s="101"/>
      <c r="D105" s="102">
        <v>1372250</v>
      </c>
      <c r="E105" s="102"/>
      <c r="F105" s="102"/>
      <c r="G105" s="102">
        <f t="shared" si="6"/>
        <v>1372250</v>
      </c>
      <c r="H105" s="102"/>
      <c r="I105" s="102">
        <v>2076545.77</v>
      </c>
      <c r="J105" s="102"/>
      <c r="K105" s="103">
        <v>273812</v>
      </c>
      <c r="L105" s="104">
        <f t="shared" si="7"/>
        <v>2350357.77</v>
      </c>
      <c r="M105" s="104"/>
      <c r="N105" s="104">
        <v>1372250</v>
      </c>
      <c r="O105" s="105"/>
      <c r="P105" s="104"/>
      <c r="Q105" s="105">
        <f t="shared" si="8"/>
        <v>1372250</v>
      </c>
      <c r="R105" s="133"/>
      <c r="S105" s="105">
        <f t="shared" si="9"/>
        <v>0</v>
      </c>
      <c r="T105" s="105">
        <f t="shared" si="9"/>
        <v>0</v>
      </c>
      <c r="U105" s="105">
        <f t="shared" si="9"/>
        <v>0</v>
      </c>
      <c r="V105" s="105">
        <f t="shared" si="9"/>
        <v>0</v>
      </c>
      <c r="W105" s="134">
        <f t="shared" si="10"/>
        <v>0</v>
      </c>
      <c r="X105" s="122"/>
      <c r="Y105" s="133"/>
      <c r="Z105" s="133"/>
      <c r="AA105" s="133"/>
      <c r="AB105" s="133"/>
      <c r="AC105" s="161" t="s">
        <v>444</v>
      </c>
      <c r="AE105" s="133"/>
      <c r="AF105" s="133"/>
      <c r="AG105" s="133"/>
      <c r="AH105" s="133"/>
      <c r="AI105" s="133"/>
      <c r="AJ105" s="133"/>
      <c r="AK105" s="133"/>
    </row>
    <row r="106" spans="1:37" s="158" customFormat="1" ht="15.75" customHeight="1" x14ac:dyDescent="0.25">
      <c r="A106" s="119"/>
      <c r="B106" s="100" t="s">
        <v>27</v>
      </c>
      <c r="C106" s="101"/>
      <c r="D106" s="102">
        <v>2650250</v>
      </c>
      <c r="E106" s="102"/>
      <c r="F106" s="102"/>
      <c r="G106" s="102">
        <f t="shared" si="6"/>
        <v>2650250</v>
      </c>
      <c r="H106" s="102"/>
      <c r="I106" s="102">
        <v>8616770</v>
      </c>
      <c r="J106" s="102"/>
      <c r="K106" s="103">
        <v>3300000</v>
      </c>
      <c r="L106" s="104">
        <f t="shared" si="7"/>
        <v>11916770</v>
      </c>
      <c r="M106" s="104"/>
      <c r="N106" s="104">
        <v>5378370</v>
      </c>
      <c r="O106" s="105"/>
      <c r="P106" s="104">
        <v>3300000</v>
      </c>
      <c r="Q106" s="105">
        <f t="shared" si="8"/>
        <v>8678370</v>
      </c>
      <c r="R106" s="133"/>
      <c r="S106" s="105">
        <f t="shared" si="9"/>
        <v>0</v>
      </c>
      <c r="T106" s="105">
        <f t="shared" si="9"/>
        <v>-2728120</v>
      </c>
      <c r="U106" s="105">
        <f t="shared" si="9"/>
        <v>0</v>
      </c>
      <c r="V106" s="105">
        <f t="shared" si="9"/>
        <v>-3300000</v>
      </c>
      <c r="W106" s="134">
        <f t="shared" si="10"/>
        <v>-6028120</v>
      </c>
      <c r="X106" s="122"/>
      <c r="Y106" s="133"/>
      <c r="Z106" s="133"/>
      <c r="AA106" s="133"/>
      <c r="AB106" s="133"/>
      <c r="AC106" s="161" t="s">
        <v>444</v>
      </c>
      <c r="AE106" s="133"/>
      <c r="AF106" s="133"/>
      <c r="AG106" s="133"/>
      <c r="AH106" s="133"/>
      <c r="AI106" s="133"/>
      <c r="AJ106" s="133"/>
      <c r="AK106" s="133"/>
    </row>
    <row r="107" spans="1:37" s="158" customFormat="1" ht="40.5" customHeight="1" x14ac:dyDescent="0.25">
      <c r="A107" s="119"/>
      <c r="B107" s="100" t="s">
        <v>379</v>
      </c>
      <c r="C107" s="101"/>
      <c r="D107" s="102">
        <v>1354907</v>
      </c>
      <c r="E107" s="102"/>
      <c r="F107" s="102"/>
      <c r="G107" s="102">
        <f t="shared" si="6"/>
        <v>1354907</v>
      </c>
      <c r="H107" s="102"/>
      <c r="I107" s="102">
        <v>6277246.6600000001</v>
      </c>
      <c r="J107" s="102"/>
      <c r="K107" s="103">
        <v>285000</v>
      </c>
      <c r="L107" s="104">
        <f t="shared" si="7"/>
        <v>6562246.6600000001</v>
      </c>
      <c r="M107" s="104"/>
      <c r="N107" s="104">
        <v>1354907</v>
      </c>
      <c r="O107" s="105"/>
      <c r="P107" s="104"/>
      <c r="Q107" s="105">
        <f t="shared" si="8"/>
        <v>1354907</v>
      </c>
      <c r="R107" s="133"/>
      <c r="S107" s="105">
        <f t="shared" si="9"/>
        <v>0</v>
      </c>
      <c r="T107" s="105">
        <f t="shared" si="9"/>
        <v>0</v>
      </c>
      <c r="U107" s="105">
        <f t="shared" si="9"/>
        <v>0</v>
      </c>
      <c r="V107" s="105">
        <f t="shared" si="9"/>
        <v>0</v>
      </c>
      <c r="W107" s="134">
        <f t="shared" si="10"/>
        <v>0</v>
      </c>
      <c r="X107" s="122"/>
      <c r="Y107" s="133"/>
      <c r="Z107" s="133"/>
      <c r="AA107" s="133"/>
      <c r="AB107" s="133"/>
      <c r="AC107" s="161" t="s">
        <v>444</v>
      </c>
      <c r="AE107" s="133"/>
      <c r="AF107" s="133"/>
      <c r="AG107" s="133"/>
      <c r="AH107" s="133"/>
      <c r="AI107" s="133"/>
      <c r="AJ107" s="133"/>
      <c r="AK107" s="133"/>
    </row>
    <row r="108" spans="1:37" s="158" customFormat="1" ht="35.25" customHeight="1" x14ac:dyDescent="0.25">
      <c r="A108" s="119"/>
      <c r="B108" s="100" t="s">
        <v>204</v>
      </c>
      <c r="C108" s="101"/>
      <c r="D108" s="102">
        <v>19101786</v>
      </c>
      <c r="E108" s="102"/>
      <c r="F108" s="102"/>
      <c r="G108" s="102">
        <f t="shared" si="6"/>
        <v>19101786</v>
      </c>
      <c r="H108" s="102"/>
      <c r="I108" s="102">
        <v>59901316.640000001</v>
      </c>
      <c r="J108" s="102"/>
      <c r="K108" s="103">
        <v>2400000</v>
      </c>
      <c r="L108" s="104">
        <f t="shared" si="7"/>
        <v>62301316.640000001</v>
      </c>
      <c r="M108" s="104"/>
      <c r="N108" s="104">
        <v>43203040</v>
      </c>
      <c r="O108" s="105"/>
      <c r="P108" s="104"/>
      <c r="Q108" s="105">
        <f t="shared" si="8"/>
        <v>43203040</v>
      </c>
      <c r="R108" s="133"/>
      <c r="S108" s="105">
        <f t="shared" si="9"/>
        <v>0</v>
      </c>
      <c r="T108" s="105">
        <f t="shared" si="9"/>
        <v>-24101254</v>
      </c>
      <c r="U108" s="105">
        <f t="shared" si="9"/>
        <v>0</v>
      </c>
      <c r="V108" s="105">
        <f t="shared" si="9"/>
        <v>0</v>
      </c>
      <c r="W108" s="134">
        <f t="shared" si="10"/>
        <v>-24101254</v>
      </c>
      <c r="X108" s="122"/>
      <c r="Y108" s="133"/>
      <c r="Z108" s="133"/>
      <c r="AA108" s="133"/>
      <c r="AB108" s="133"/>
      <c r="AC108" s="161" t="s">
        <v>444</v>
      </c>
      <c r="AE108" s="133"/>
      <c r="AF108" s="133"/>
      <c r="AG108" s="133"/>
      <c r="AH108" s="133"/>
      <c r="AI108" s="133"/>
      <c r="AJ108" s="133"/>
      <c r="AK108" s="133"/>
    </row>
    <row r="109" spans="1:37" s="158" customFormat="1" ht="35.25" customHeight="1" x14ac:dyDescent="0.25">
      <c r="A109" s="119"/>
      <c r="B109" s="100" t="s">
        <v>205</v>
      </c>
      <c r="C109" s="101"/>
      <c r="D109" s="102">
        <v>50000000</v>
      </c>
      <c r="E109" s="102"/>
      <c r="F109" s="102"/>
      <c r="G109" s="102">
        <f t="shared" si="6"/>
        <v>50000000</v>
      </c>
      <c r="H109" s="102"/>
      <c r="I109" s="102">
        <v>105984116.95</v>
      </c>
      <c r="J109" s="102"/>
      <c r="K109" s="103">
        <v>303500</v>
      </c>
      <c r="L109" s="104">
        <f t="shared" si="7"/>
        <v>106287616.95</v>
      </c>
      <c r="M109" s="104"/>
      <c r="N109" s="104">
        <v>77381298</v>
      </c>
      <c r="O109" s="105"/>
      <c r="P109" s="104"/>
      <c r="Q109" s="105">
        <f t="shared" si="8"/>
        <v>77381298</v>
      </c>
      <c r="R109" s="133"/>
      <c r="S109" s="105">
        <f t="shared" si="9"/>
        <v>0</v>
      </c>
      <c r="T109" s="105">
        <f t="shared" si="9"/>
        <v>-27381298</v>
      </c>
      <c r="U109" s="105">
        <f t="shared" si="9"/>
        <v>0</v>
      </c>
      <c r="V109" s="105">
        <f t="shared" si="9"/>
        <v>0</v>
      </c>
      <c r="W109" s="134">
        <f t="shared" si="10"/>
        <v>-27381298</v>
      </c>
      <c r="X109" s="122"/>
      <c r="Y109" s="133"/>
      <c r="Z109" s="133"/>
      <c r="AA109" s="133"/>
      <c r="AB109" s="133"/>
      <c r="AC109" s="161" t="s">
        <v>444</v>
      </c>
      <c r="AE109" s="133"/>
      <c r="AF109" s="133"/>
      <c r="AG109" s="133"/>
      <c r="AH109" s="133"/>
      <c r="AI109" s="133"/>
      <c r="AJ109" s="133"/>
      <c r="AK109" s="133"/>
    </row>
    <row r="110" spans="1:37" s="158" customFormat="1" ht="31.5" customHeight="1" x14ac:dyDescent="0.25">
      <c r="A110" s="119"/>
      <c r="B110" s="100" t="s">
        <v>230</v>
      </c>
      <c r="C110" s="101"/>
      <c r="D110" s="102">
        <v>50000000</v>
      </c>
      <c r="E110" s="102"/>
      <c r="F110" s="102"/>
      <c r="G110" s="102">
        <f t="shared" si="6"/>
        <v>50000000</v>
      </c>
      <c r="H110" s="102"/>
      <c r="I110" s="102">
        <v>59437069.219999999</v>
      </c>
      <c r="J110" s="102"/>
      <c r="K110" s="103">
        <v>6500000</v>
      </c>
      <c r="L110" s="104">
        <f t="shared" si="7"/>
        <v>65937069.219999999</v>
      </c>
      <c r="M110" s="104"/>
      <c r="N110" s="104">
        <v>58434858</v>
      </c>
      <c r="O110" s="105"/>
      <c r="P110" s="104"/>
      <c r="Q110" s="105">
        <f t="shared" si="8"/>
        <v>58434858</v>
      </c>
      <c r="R110" s="133"/>
      <c r="S110" s="105">
        <f t="shared" si="9"/>
        <v>0</v>
      </c>
      <c r="T110" s="105">
        <f t="shared" si="9"/>
        <v>-8434858</v>
      </c>
      <c r="U110" s="105">
        <f t="shared" si="9"/>
        <v>0</v>
      </c>
      <c r="V110" s="105">
        <f t="shared" si="9"/>
        <v>0</v>
      </c>
      <c r="W110" s="134">
        <f t="shared" si="10"/>
        <v>-8434858</v>
      </c>
      <c r="X110" s="122"/>
      <c r="Y110" s="133"/>
      <c r="Z110" s="133"/>
      <c r="AA110" s="133"/>
      <c r="AB110" s="133"/>
      <c r="AC110" s="161" t="s">
        <v>444</v>
      </c>
      <c r="AE110" s="133"/>
      <c r="AF110" s="133"/>
      <c r="AG110" s="133"/>
      <c r="AH110" s="133"/>
      <c r="AI110" s="133"/>
      <c r="AJ110" s="133"/>
      <c r="AK110" s="133"/>
    </row>
    <row r="111" spans="1:37" ht="15.75" customHeight="1" x14ac:dyDescent="0.25">
      <c r="A111" s="119"/>
      <c r="B111" s="100" t="s">
        <v>231</v>
      </c>
      <c r="C111" s="101"/>
      <c r="D111" s="102">
        <v>30000000</v>
      </c>
      <c r="E111" s="102"/>
      <c r="F111" s="102"/>
      <c r="G111" s="102">
        <f t="shared" si="6"/>
        <v>30000000</v>
      </c>
      <c r="H111" s="102"/>
      <c r="I111" s="102">
        <v>36744222.200000003</v>
      </c>
      <c r="J111" s="102"/>
      <c r="K111" s="103">
        <v>90000</v>
      </c>
      <c r="L111" s="104">
        <f t="shared" si="7"/>
        <v>36834222.200000003</v>
      </c>
      <c r="M111" s="104"/>
      <c r="N111" s="104">
        <v>32098500</v>
      </c>
      <c r="O111" s="105"/>
      <c r="P111" s="104"/>
      <c r="Q111" s="105">
        <f t="shared" si="8"/>
        <v>32098500</v>
      </c>
      <c r="S111" s="105">
        <f t="shared" si="9"/>
        <v>0</v>
      </c>
      <c r="T111" s="105">
        <f t="shared" si="9"/>
        <v>-2098500</v>
      </c>
      <c r="U111" s="105">
        <f t="shared" si="9"/>
        <v>0</v>
      </c>
      <c r="V111" s="105">
        <f t="shared" si="9"/>
        <v>0</v>
      </c>
      <c r="W111" s="134">
        <f t="shared" si="10"/>
        <v>-2098500</v>
      </c>
      <c r="X111" s="122"/>
      <c r="AC111" s="161" t="s">
        <v>444</v>
      </c>
    </row>
    <row r="112" spans="1:37" ht="36.75" customHeight="1" x14ac:dyDescent="0.25">
      <c r="A112" s="119"/>
      <c r="B112" s="100" t="s">
        <v>380</v>
      </c>
      <c r="C112" s="101"/>
      <c r="D112" s="102"/>
      <c r="E112" s="102"/>
      <c r="F112" s="102"/>
      <c r="G112" s="102">
        <f t="shared" si="6"/>
        <v>0</v>
      </c>
      <c r="H112" s="102"/>
      <c r="I112" s="102">
        <v>4221942.37</v>
      </c>
      <c r="J112" s="102"/>
      <c r="K112" s="103">
        <v>703312</v>
      </c>
      <c r="L112" s="104">
        <f t="shared" si="7"/>
        <v>4925254.37</v>
      </c>
      <c r="M112" s="104"/>
      <c r="N112" s="104">
        <v>4081485</v>
      </c>
      <c r="O112" s="105"/>
      <c r="P112" s="104"/>
      <c r="Q112" s="105">
        <f t="shared" si="8"/>
        <v>4081485</v>
      </c>
      <c r="S112" s="105">
        <f t="shared" si="9"/>
        <v>0</v>
      </c>
      <c r="T112" s="105">
        <f t="shared" si="9"/>
        <v>-4081485</v>
      </c>
      <c r="U112" s="105">
        <f t="shared" si="9"/>
        <v>0</v>
      </c>
      <c r="V112" s="105">
        <f t="shared" si="9"/>
        <v>0</v>
      </c>
      <c r="W112" s="134">
        <f t="shared" si="10"/>
        <v>-4081485</v>
      </c>
      <c r="X112" s="122"/>
      <c r="AC112" s="161" t="s">
        <v>444</v>
      </c>
    </row>
    <row r="113" spans="1:36" ht="15.6" customHeight="1" x14ac:dyDescent="0.25">
      <c r="A113" s="119"/>
      <c r="B113" s="100" t="s">
        <v>381</v>
      </c>
      <c r="C113" s="101"/>
      <c r="D113" s="102"/>
      <c r="E113" s="102"/>
      <c r="F113" s="102"/>
      <c r="G113" s="102">
        <f t="shared" si="6"/>
        <v>0</v>
      </c>
      <c r="H113" s="102"/>
      <c r="I113" s="102">
        <v>35072044.439999998</v>
      </c>
      <c r="J113" s="102"/>
      <c r="K113" s="103">
        <v>2780124</v>
      </c>
      <c r="L113" s="104">
        <f t="shared" si="7"/>
        <v>37852168.439999998</v>
      </c>
      <c r="M113" s="104"/>
      <c r="N113" s="104">
        <v>23668299</v>
      </c>
      <c r="O113" s="105"/>
      <c r="P113" s="104"/>
      <c r="Q113" s="105">
        <f t="shared" si="8"/>
        <v>23668299</v>
      </c>
      <c r="S113" s="105">
        <f t="shared" si="9"/>
        <v>0</v>
      </c>
      <c r="T113" s="105">
        <f t="shared" si="9"/>
        <v>-23668299</v>
      </c>
      <c r="U113" s="105">
        <f t="shared" si="9"/>
        <v>0</v>
      </c>
      <c r="V113" s="105">
        <f t="shared" si="9"/>
        <v>0</v>
      </c>
      <c r="W113" s="134">
        <f t="shared" si="10"/>
        <v>-23668299</v>
      </c>
      <c r="X113" s="122"/>
      <c r="AC113" s="161" t="s">
        <v>444</v>
      </c>
    </row>
    <row r="114" spans="1:36" ht="44.25" customHeight="1" x14ac:dyDescent="0.25">
      <c r="A114" s="119">
        <v>22</v>
      </c>
      <c r="B114" s="120" t="s">
        <v>206</v>
      </c>
      <c r="C114" s="101">
        <v>6984810</v>
      </c>
      <c r="D114" s="102">
        <v>1785928</v>
      </c>
      <c r="E114" s="102"/>
      <c r="F114" s="102"/>
      <c r="G114" s="102">
        <f t="shared" si="6"/>
        <v>8770738</v>
      </c>
      <c r="H114" s="102">
        <v>6984810</v>
      </c>
      <c r="I114" s="102">
        <v>8607462</v>
      </c>
      <c r="J114" s="102"/>
      <c r="K114" s="103">
        <v>250000</v>
      </c>
      <c r="L114" s="104">
        <f t="shared" si="7"/>
        <v>15842272</v>
      </c>
      <c r="M114" s="104">
        <v>6984810</v>
      </c>
      <c r="N114" s="104">
        <v>12533210</v>
      </c>
      <c r="O114" s="105"/>
      <c r="P114" s="104">
        <v>65000</v>
      </c>
      <c r="Q114" s="105">
        <f t="shared" si="8"/>
        <v>19583020</v>
      </c>
      <c r="S114" s="105">
        <f t="shared" si="9"/>
        <v>0</v>
      </c>
      <c r="T114" s="105">
        <f t="shared" si="9"/>
        <v>-10747282</v>
      </c>
      <c r="U114" s="105">
        <f t="shared" si="9"/>
        <v>0</v>
      </c>
      <c r="V114" s="105">
        <f t="shared" si="9"/>
        <v>-65000</v>
      </c>
      <c r="W114" s="134">
        <f t="shared" si="10"/>
        <v>-10812282</v>
      </c>
      <c r="X114" s="122"/>
      <c r="AC114" s="161" t="s">
        <v>444</v>
      </c>
    </row>
    <row r="115" spans="1:36" ht="33" customHeight="1" x14ac:dyDescent="0.25">
      <c r="A115" s="119">
        <v>23</v>
      </c>
      <c r="B115" s="120" t="s">
        <v>207</v>
      </c>
      <c r="C115" s="101">
        <v>44531679</v>
      </c>
      <c r="D115" s="102">
        <v>16572502</v>
      </c>
      <c r="E115" s="102"/>
      <c r="F115" s="102"/>
      <c r="G115" s="102">
        <f t="shared" si="6"/>
        <v>61104181</v>
      </c>
      <c r="H115" s="102">
        <v>44531679</v>
      </c>
      <c r="I115" s="102">
        <v>15934597.640000001</v>
      </c>
      <c r="J115" s="102"/>
      <c r="K115" s="103">
        <v>465000</v>
      </c>
      <c r="L115" s="104">
        <f t="shared" si="7"/>
        <v>60931276.640000001</v>
      </c>
      <c r="M115" s="104">
        <v>44531679</v>
      </c>
      <c r="N115" s="104">
        <v>15878045</v>
      </c>
      <c r="O115" s="105"/>
      <c r="P115" s="104">
        <v>0</v>
      </c>
      <c r="Q115" s="105">
        <f t="shared" si="8"/>
        <v>60409724</v>
      </c>
      <c r="S115" s="105">
        <f t="shared" si="9"/>
        <v>0</v>
      </c>
      <c r="T115" s="105">
        <f t="shared" si="9"/>
        <v>694457</v>
      </c>
      <c r="U115" s="105">
        <f t="shared" si="9"/>
        <v>0</v>
      </c>
      <c r="V115" s="105">
        <f t="shared" si="9"/>
        <v>0</v>
      </c>
      <c r="W115" s="134">
        <f t="shared" si="10"/>
        <v>694457</v>
      </c>
      <c r="X115" s="122"/>
      <c r="AC115" s="161" t="s">
        <v>444</v>
      </c>
      <c r="AJ115" s="133" t="s">
        <v>444</v>
      </c>
    </row>
    <row r="116" spans="1:36" ht="15.75" customHeight="1" x14ac:dyDescent="0.25">
      <c r="A116" s="119"/>
      <c r="B116" s="100" t="s">
        <v>208</v>
      </c>
      <c r="C116" s="101"/>
      <c r="D116" s="102">
        <v>22187694</v>
      </c>
      <c r="E116" s="102"/>
      <c r="F116" s="102"/>
      <c r="G116" s="102">
        <f t="shared" si="6"/>
        <v>22187694</v>
      </c>
      <c r="H116" s="102"/>
      <c r="I116" s="102">
        <v>28518302</v>
      </c>
      <c r="J116" s="102"/>
      <c r="K116" s="103">
        <v>1850000</v>
      </c>
      <c r="L116" s="104">
        <f t="shared" si="7"/>
        <v>30368302</v>
      </c>
      <c r="M116" s="104"/>
      <c r="N116" s="104">
        <v>25308816</v>
      </c>
      <c r="O116" s="105"/>
      <c r="P116" s="104"/>
      <c r="Q116" s="105">
        <f t="shared" si="8"/>
        <v>25308816</v>
      </c>
      <c r="S116" s="105">
        <f t="shared" si="9"/>
        <v>0</v>
      </c>
      <c r="T116" s="105">
        <f t="shared" si="9"/>
        <v>-3121122</v>
      </c>
      <c r="U116" s="105">
        <f t="shared" si="9"/>
        <v>0</v>
      </c>
      <c r="V116" s="105">
        <f t="shared" si="9"/>
        <v>0</v>
      </c>
      <c r="W116" s="134">
        <f t="shared" si="10"/>
        <v>-3121122</v>
      </c>
      <c r="X116" s="122"/>
      <c r="AC116" s="161" t="s">
        <v>444</v>
      </c>
      <c r="AD116" s="158">
        <v>1</v>
      </c>
      <c r="AJ116" s="133" t="s">
        <v>444</v>
      </c>
    </row>
    <row r="117" spans="1:36" ht="30.75" customHeight="1" x14ac:dyDescent="0.25">
      <c r="A117" s="119"/>
      <c r="B117" s="100" t="s">
        <v>382</v>
      </c>
      <c r="C117" s="101"/>
      <c r="D117" s="102">
        <v>897080</v>
      </c>
      <c r="E117" s="102"/>
      <c r="F117" s="102"/>
      <c r="G117" s="102">
        <f t="shared" si="6"/>
        <v>897080</v>
      </c>
      <c r="H117" s="102"/>
      <c r="I117" s="102">
        <v>976980</v>
      </c>
      <c r="J117" s="102"/>
      <c r="K117" s="103"/>
      <c r="L117" s="104">
        <f t="shared" si="7"/>
        <v>976980</v>
      </c>
      <c r="M117" s="104"/>
      <c r="N117" s="104">
        <v>977100</v>
      </c>
      <c r="O117" s="105"/>
      <c r="P117" s="104"/>
      <c r="Q117" s="105">
        <f t="shared" si="8"/>
        <v>977100</v>
      </c>
      <c r="S117" s="105">
        <f t="shared" si="9"/>
        <v>0</v>
      </c>
      <c r="T117" s="105">
        <f t="shared" si="9"/>
        <v>-80020</v>
      </c>
      <c r="U117" s="105">
        <f t="shared" si="9"/>
        <v>0</v>
      </c>
      <c r="V117" s="105">
        <f t="shared" si="9"/>
        <v>0</v>
      </c>
      <c r="W117" s="134">
        <f t="shared" si="10"/>
        <v>-80020</v>
      </c>
      <c r="X117" s="122"/>
      <c r="AC117" s="161" t="s">
        <v>444</v>
      </c>
      <c r="AD117" s="158">
        <v>2</v>
      </c>
      <c r="AJ117" s="133" t="s">
        <v>444</v>
      </c>
    </row>
    <row r="118" spans="1:36" ht="39.75" customHeight="1" x14ac:dyDescent="0.25">
      <c r="A118" s="119"/>
      <c r="B118" s="100" t="s">
        <v>383</v>
      </c>
      <c r="C118" s="101"/>
      <c r="D118" s="102">
        <v>831964</v>
      </c>
      <c r="E118" s="102"/>
      <c r="F118" s="102"/>
      <c r="G118" s="102">
        <f t="shared" si="6"/>
        <v>831964</v>
      </c>
      <c r="H118" s="102"/>
      <c r="I118" s="102">
        <v>831964</v>
      </c>
      <c r="J118" s="102"/>
      <c r="K118" s="103"/>
      <c r="L118" s="104">
        <f t="shared" si="7"/>
        <v>831964</v>
      </c>
      <c r="M118" s="104"/>
      <c r="N118" s="104">
        <v>831940</v>
      </c>
      <c r="O118" s="105"/>
      <c r="P118" s="104"/>
      <c r="Q118" s="105">
        <f t="shared" si="8"/>
        <v>831940</v>
      </c>
      <c r="S118" s="105">
        <f t="shared" si="9"/>
        <v>0</v>
      </c>
      <c r="T118" s="105">
        <f t="shared" si="9"/>
        <v>24</v>
      </c>
      <c r="U118" s="105">
        <f t="shared" si="9"/>
        <v>0</v>
      </c>
      <c r="V118" s="105">
        <f t="shared" si="9"/>
        <v>0</v>
      </c>
      <c r="W118" s="134">
        <f t="shared" si="10"/>
        <v>24</v>
      </c>
      <c r="X118" s="122"/>
      <c r="AC118" s="161" t="s">
        <v>444</v>
      </c>
      <c r="AD118" s="158">
        <v>3</v>
      </c>
      <c r="AJ118" s="133" t="s">
        <v>444</v>
      </c>
    </row>
    <row r="119" spans="1:36" ht="32.25" customHeight="1" x14ac:dyDescent="0.25">
      <c r="A119" s="119"/>
      <c r="B119" s="100" t="s">
        <v>232</v>
      </c>
      <c r="C119" s="101"/>
      <c r="D119" s="102">
        <v>4860000</v>
      </c>
      <c r="E119" s="102"/>
      <c r="F119" s="102"/>
      <c r="G119" s="102">
        <f t="shared" si="6"/>
        <v>4860000</v>
      </c>
      <c r="H119" s="102"/>
      <c r="I119" s="102">
        <v>4860000</v>
      </c>
      <c r="J119" s="102"/>
      <c r="K119" s="103"/>
      <c r="L119" s="104">
        <f t="shared" si="7"/>
        <v>4860000</v>
      </c>
      <c r="M119" s="104"/>
      <c r="N119" s="104">
        <v>4860000</v>
      </c>
      <c r="O119" s="105"/>
      <c r="P119" s="104"/>
      <c r="Q119" s="105">
        <f t="shared" si="8"/>
        <v>4860000</v>
      </c>
      <c r="S119" s="105">
        <f t="shared" si="9"/>
        <v>0</v>
      </c>
      <c r="T119" s="105">
        <f t="shared" si="9"/>
        <v>0</v>
      </c>
      <c r="U119" s="105">
        <f t="shared" si="9"/>
        <v>0</v>
      </c>
      <c r="V119" s="105">
        <f t="shared" si="9"/>
        <v>0</v>
      </c>
      <c r="W119" s="134">
        <f t="shared" si="10"/>
        <v>0</v>
      </c>
      <c r="X119" s="122"/>
      <c r="AC119" s="161" t="s">
        <v>444</v>
      </c>
      <c r="AD119" s="158">
        <v>4</v>
      </c>
      <c r="AJ119" s="133" t="s">
        <v>444</v>
      </c>
    </row>
    <row r="120" spans="1:36" ht="15.75" customHeight="1" x14ac:dyDescent="0.25">
      <c r="A120" s="119"/>
      <c r="B120" s="100" t="s">
        <v>384</v>
      </c>
      <c r="C120" s="101"/>
      <c r="D120" s="102">
        <v>7296888</v>
      </c>
      <c r="E120" s="102"/>
      <c r="F120" s="102"/>
      <c r="G120" s="102">
        <f t="shared" si="6"/>
        <v>7296888</v>
      </c>
      <c r="H120" s="102"/>
      <c r="I120" s="102">
        <v>7382264</v>
      </c>
      <c r="J120" s="102"/>
      <c r="K120" s="103">
        <v>77000</v>
      </c>
      <c r="L120" s="104">
        <f t="shared" si="7"/>
        <v>7459264</v>
      </c>
      <c r="M120" s="104"/>
      <c r="N120" s="104">
        <f>55000+7100000+282240</f>
        <v>7437240</v>
      </c>
      <c r="O120" s="105"/>
      <c r="P120" s="104"/>
      <c r="Q120" s="105">
        <f t="shared" si="8"/>
        <v>7437240</v>
      </c>
      <c r="S120" s="105">
        <f t="shared" si="9"/>
        <v>0</v>
      </c>
      <c r="T120" s="105">
        <f t="shared" si="9"/>
        <v>-140352</v>
      </c>
      <c r="U120" s="105">
        <f t="shared" si="9"/>
        <v>0</v>
      </c>
      <c r="V120" s="105">
        <f t="shared" si="9"/>
        <v>0</v>
      </c>
      <c r="W120" s="134">
        <f t="shared" si="10"/>
        <v>-140352</v>
      </c>
      <c r="X120" s="122"/>
      <c r="AC120" s="161" t="s">
        <v>444</v>
      </c>
      <c r="AD120" s="158">
        <v>5</v>
      </c>
      <c r="AJ120" s="133" t="s">
        <v>444</v>
      </c>
    </row>
    <row r="121" spans="1:36" ht="15.75" customHeight="1" x14ac:dyDescent="0.25">
      <c r="A121" s="119"/>
      <c r="B121" s="100" t="s">
        <v>385</v>
      </c>
      <c r="C121" s="101"/>
      <c r="D121" s="102">
        <v>1308880</v>
      </c>
      <c r="E121" s="102"/>
      <c r="F121" s="102"/>
      <c r="G121" s="102">
        <f t="shared" si="6"/>
        <v>1308880</v>
      </c>
      <c r="H121" s="102"/>
      <c r="I121" s="102">
        <v>1520450</v>
      </c>
      <c r="J121" s="102"/>
      <c r="K121" s="103">
        <v>75000</v>
      </c>
      <c r="L121" s="104">
        <f t="shared" si="7"/>
        <v>1595450</v>
      </c>
      <c r="M121" s="104"/>
      <c r="N121" s="104">
        <v>1595570</v>
      </c>
      <c r="O121" s="105"/>
      <c r="P121" s="104"/>
      <c r="Q121" s="105">
        <f t="shared" si="8"/>
        <v>1595570</v>
      </c>
      <c r="S121" s="105">
        <f t="shared" si="9"/>
        <v>0</v>
      </c>
      <c r="T121" s="105">
        <f t="shared" si="9"/>
        <v>-286690</v>
      </c>
      <c r="U121" s="105">
        <f t="shared" si="9"/>
        <v>0</v>
      </c>
      <c r="V121" s="105">
        <f t="shared" si="9"/>
        <v>0</v>
      </c>
      <c r="W121" s="134">
        <f t="shared" si="10"/>
        <v>-286690</v>
      </c>
      <c r="X121" s="122"/>
      <c r="AC121" s="161" t="s">
        <v>444</v>
      </c>
      <c r="AD121" s="158">
        <v>6</v>
      </c>
      <c r="AJ121" s="133" t="s">
        <v>444</v>
      </c>
    </row>
    <row r="122" spans="1:36" ht="15.6" customHeight="1" x14ac:dyDescent="0.25">
      <c r="A122" s="119"/>
      <c r="B122" s="100" t="s">
        <v>30</v>
      </c>
      <c r="C122" s="101"/>
      <c r="D122" s="102">
        <v>250000</v>
      </c>
      <c r="E122" s="102"/>
      <c r="F122" s="102"/>
      <c r="G122" s="102">
        <f t="shared" si="6"/>
        <v>250000</v>
      </c>
      <c r="H122" s="102"/>
      <c r="I122" s="102">
        <v>250000</v>
      </c>
      <c r="J122" s="102"/>
      <c r="K122" s="103"/>
      <c r="L122" s="104">
        <f t="shared" si="7"/>
        <v>250000</v>
      </c>
      <c r="M122" s="104"/>
      <c r="N122" s="104">
        <v>250000</v>
      </c>
      <c r="O122" s="105"/>
      <c r="P122" s="104"/>
      <c r="Q122" s="105">
        <f t="shared" si="8"/>
        <v>250000</v>
      </c>
      <c r="S122" s="105">
        <f t="shared" si="9"/>
        <v>0</v>
      </c>
      <c r="T122" s="105">
        <f t="shared" si="9"/>
        <v>0</v>
      </c>
      <c r="U122" s="105">
        <f t="shared" si="9"/>
        <v>0</v>
      </c>
      <c r="V122" s="105">
        <f t="shared" si="9"/>
        <v>0</v>
      </c>
      <c r="W122" s="134">
        <f t="shared" si="10"/>
        <v>0</v>
      </c>
      <c r="X122" s="122"/>
      <c r="AC122" s="161" t="s">
        <v>444</v>
      </c>
      <c r="AD122" s="158">
        <v>7</v>
      </c>
      <c r="AJ122" s="133" t="s">
        <v>444</v>
      </c>
    </row>
    <row r="123" spans="1:36" ht="31.5" customHeight="1" x14ac:dyDescent="0.25">
      <c r="A123" s="119"/>
      <c r="B123" s="100" t="s">
        <v>386</v>
      </c>
      <c r="C123" s="101"/>
      <c r="D123" s="102">
        <v>561250</v>
      </c>
      <c r="E123" s="102"/>
      <c r="F123" s="102"/>
      <c r="G123" s="102">
        <f t="shared" si="6"/>
        <v>561250</v>
      </c>
      <c r="H123" s="102"/>
      <c r="I123" s="102">
        <v>561250</v>
      </c>
      <c r="J123" s="102"/>
      <c r="K123" s="103"/>
      <c r="L123" s="104">
        <f t="shared" si="7"/>
        <v>561250</v>
      </c>
      <c r="M123" s="104"/>
      <c r="N123" s="104">
        <v>561250</v>
      </c>
      <c r="O123" s="105"/>
      <c r="P123" s="104"/>
      <c r="Q123" s="105">
        <f t="shared" si="8"/>
        <v>561250</v>
      </c>
      <c r="S123" s="105">
        <f t="shared" si="9"/>
        <v>0</v>
      </c>
      <c r="T123" s="105">
        <f t="shared" si="9"/>
        <v>0</v>
      </c>
      <c r="U123" s="105">
        <f t="shared" si="9"/>
        <v>0</v>
      </c>
      <c r="V123" s="105">
        <f t="shared" si="9"/>
        <v>0</v>
      </c>
      <c r="W123" s="134">
        <f t="shared" si="10"/>
        <v>0</v>
      </c>
      <c r="X123" s="122"/>
      <c r="AC123" s="161" t="s">
        <v>444</v>
      </c>
      <c r="AD123" s="158">
        <v>8</v>
      </c>
      <c r="AJ123" s="133" t="s">
        <v>444</v>
      </c>
    </row>
    <row r="124" spans="1:36" ht="15.75" customHeight="1" x14ac:dyDescent="0.25">
      <c r="A124" s="119"/>
      <c r="B124" s="100" t="s">
        <v>387</v>
      </c>
      <c r="C124" s="101"/>
      <c r="D124" s="102">
        <v>480000</v>
      </c>
      <c r="E124" s="102"/>
      <c r="F124" s="102"/>
      <c r="G124" s="102">
        <f t="shared" si="6"/>
        <v>480000</v>
      </c>
      <c r="H124" s="102"/>
      <c r="I124" s="102">
        <v>480000</v>
      </c>
      <c r="J124" s="102"/>
      <c r="K124" s="103"/>
      <c r="L124" s="104">
        <f t="shared" si="7"/>
        <v>480000</v>
      </c>
      <c r="M124" s="104"/>
      <c r="N124" s="104">
        <v>480000</v>
      </c>
      <c r="O124" s="105"/>
      <c r="P124" s="104"/>
      <c r="Q124" s="105">
        <f t="shared" si="8"/>
        <v>480000</v>
      </c>
      <c r="S124" s="105">
        <f t="shared" si="9"/>
        <v>0</v>
      </c>
      <c r="T124" s="105">
        <f t="shared" si="9"/>
        <v>0</v>
      </c>
      <c r="U124" s="105">
        <f t="shared" si="9"/>
        <v>0</v>
      </c>
      <c r="V124" s="105">
        <f t="shared" si="9"/>
        <v>0</v>
      </c>
      <c r="W124" s="134">
        <f t="shared" si="10"/>
        <v>0</v>
      </c>
      <c r="X124" s="122"/>
      <c r="AC124" s="161" t="s">
        <v>444</v>
      </c>
      <c r="AD124" s="158">
        <v>9</v>
      </c>
      <c r="AJ124" s="133" t="s">
        <v>444</v>
      </c>
    </row>
    <row r="125" spans="1:36" ht="63" customHeight="1" x14ac:dyDescent="0.25">
      <c r="A125" s="119"/>
      <c r="B125" s="100" t="s">
        <v>388</v>
      </c>
      <c r="C125" s="101"/>
      <c r="D125" s="102">
        <v>900000</v>
      </c>
      <c r="E125" s="102"/>
      <c r="F125" s="102"/>
      <c r="G125" s="102">
        <f t="shared" si="6"/>
        <v>900000</v>
      </c>
      <c r="H125" s="102"/>
      <c r="I125" s="102">
        <v>872896</v>
      </c>
      <c r="J125" s="102"/>
      <c r="K125" s="103">
        <v>50000</v>
      </c>
      <c r="L125" s="104">
        <f t="shared" si="7"/>
        <v>922896</v>
      </c>
      <c r="M125" s="104"/>
      <c r="N125" s="104">
        <f>200000+75000+100000+547920</f>
        <v>922920</v>
      </c>
      <c r="O125" s="105"/>
      <c r="P125" s="104"/>
      <c r="Q125" s="105">
        <f t="shared" si="8"/>
        <v>922920</v>
      </c>
      <c r="S125" s="105">
        <f t="shared" si="9"/>
        <v>0</v>
      </c>
      <c r="T125" s="105">
        <f>+D125-N125</f>
        <v>-22920</v>
      </c>
      <c r="U125" s="105">
        <f t="shared" si="9"/>
        <v>0</v>
      </c>
      <c r="V125" s="105">
        <f t="shared" si="9"/>
        <v>0</v>
      </c>
      <c r="W125" s="134">
        <f t="shared" si="10"/>
        <v>-22920</v>
      </c>
      <c r="X125" s="122"/>
      <c r="AC125" s="161" t="s">
        <v>444</v>
      </c>
      <c r="AD125" s="158">
        <v>10</v>
      </c>
      <c r="AJ125" s="133" t="s">
        <v>444</v>
      </c>
    </row>
    <row r="126" spans="1:36" ht="15.75" customHeight="1" x14ac:dyDescent="0.25">
      <c r="A126" s="119"/>
      <c r="B126" s="100" t="s">
        <v>59</v>
      </c>
      <c r="C126" s="101"/>
      <c r="D126" s="102">
        <v>265680</v>
      </c>
      <c r="E126" s="102"/>
      <c r="F126" s="102"/>
      <c r="G126" s="102">
        <f t="shared" si="6"/>
        <v>265680</v>
      </c>
      <c r="H126" s="102"/>
      <c r="I126" s="102">
        <v>265680</v>
      </c>
      <c r="J126" s="102"/>
      <c r="K126" s="103"/>
      <c r="L126" s="104">
        <f t="shared" si="7"/>
        <v>265680</v>
      </c>
      <c r="M126" s="104"/>
      <c r="N126" s="104">
        <v>265680</v>
      </c>
      <c r="O126" s="105"/>
      <c r="P126" s="104"/>
      <c r="Q126" s="105">
        <f t="shared" si="8"/>
        <v>265680</v>
      </c>
      <c r="S126" s="105">
        <f t="shared" si="9"/>
        <v>0</v>
      </c>
      <c r="T126" s="105">
        <f t="shared" si="9"/>
        <v>0</v>
      </c>
      <c r="U126" s="105">
        <f t="shared" si="9"/>
        <v>0</v>
      </c>
      <c r="V126" s="105">
        <f t="shared" si="9"/>
        <v>0</v>
      </c>
      <c r="W126" s="134">
        <f t="shared" si="10"/>
        <v>0</v>
      </c>
      <c r="X126" s="122"/>
      <c r="AC126" s="161" t="s">
        <v>444</v>
      </c>
      <c r="AD126" s="158">
        <v>11</v>
      </c>
      <c r="AJ126" s="133" t="s">
        <v>444</v>
      </c>
    </row>
    <row r="127" spans="1:36" ht="33.75" customHeight="1" x14ac:dyDescent="0.25">
      <c r="A127" s="119"/>
      <c r="B127" s="100" t="s">
        <v>389</v>
      </c>
      <c r="C127" s="101"/>
      <c r="D127" s="102">
        <v>250000</v>
      </c>
      <c r="E127" s="102"/>
      <c r="F127" s="102"/>
      <c r="G127" s="102">
        <f t="shared" si="6"/>
        <v>250000</v>
      </c>
      <c r="H127" s="102"/>
      <c r="I127" s="102">
        <v>150000</v>
      </c>
      <c r="J127" s="102"/>
      <c r="K127" s="103"/>
      <c r="L127" s="104">
        <f t="shared" si="7"/>
        <v>150000</v>
      </c>
      <c r="M127" s="104"/>
      <c r="N127" s="104">
        <v>150000</v>
      </c>
      <c r="O127" s="105"/>
      <c r="P127" s="104"/>
      <c r="Q127" s="105">
        <f t="shared" si="8"/>
        <v>150000</v>
      </c>
      <c r="S127" s="105">
        <f t="shared" si="9"/>
        <v>0</v>
      </c>
      <c r="T127" s="105">
        <f t="shared" si="9"/>
        <v>100000</v>
      </c>
      <c r="U127" s="105">
        <f t="shared" si="9"/>
        <v>0</v>
      </c>
      <c r="V127" s="105">
        <f t="shared" si="9"/>
        <v>0</v>
      </c>
      <c r="W127" s="134">
        <f t="shared" si="10"/>
        <v>100000</v>
      </c>
      <c r="X127" s="122"/>
      <c r="AC127" s="161" t="s">
        <v>444</v>
      </c>
      <c r="AD127" s="158">
        <v>12</v>
      </c>
      <c r="AJ127" s="133" t="s">
        <v>444</v>
      </c>
    </row>
    <row r="128" spans="1:36" ht="54" customHeight="1" x14ac:dyDescent="0.25">
      <c r="A128" s="119"/>
      <c r="B128" s="100" t="s">
        <v>390</v>
      </c>
      <c r="C128" s="101"/>
      <c r="D128" s="102">
        <v>285000</v>
      </c>
      <c r="E128" s="102"/>
      <c r="F128" s="102"/>
      <c r="G128" s="102">
        <f t="shared" si="6"/>
        <v>285000</v>
      </c>
      <c r="H128" s="102"/>
      <c r="I128" s="102">
        <v>335000</v>
      </c>
      <c r="J128" s="102"/>
      <c r="K128" s="103"/>
      <c r="L128" s="104">
        <f t="shared" si="7"/>
        <v>335000</v>
      </c>
      <c r="M128" s="104"/>
      <c r="N128" s="104">
        <f>45000+240000</f>
        <v>285000</v>
      </c>
      <c r="O128" s="105"/>
      <c r="P128" s="104"/>
      <c r="Q128" s="105">
        <f t="shared" si="8"/>
        <v>285000</v>
      </c>
      <c r="S128" s="105">
        <f t="shared" si="9"/>
        <v>0</v>
      </c>
      <c r="T128" s="105">
        <f t="shared" si="9"/>
        <v>0</v>
      </c>
      <c r="U128" s="105">
        <f t="shared" si="9"/>
        <v>0</v>
      </c>
      <c r="V128" s="105">
        <f t="shared" si="9"/>
        <v>0</v>
      </c>
      <c r="W128" s="134">
        <f t="shared" si="10"/>
        <v>0</v>
      </c>
      <c r="X128" s="122"/>
      <c r="AC128" s="161" t="s">
        <v>444</v>
      </c>
      <c r="AD128" s="158">
        <v>13</v>
      </c>
      <c r="AJ128" s="133" t="s">
        <v>444</v>
      </c>
    </row>
    <row r="129" spans="1:36" ht="36" customHeight="1" x14ac:dyDescent="0.25">
      <c r="A129" s="119"/>
      <c r="B129" s="100" t="s">
        <v>391</v>
      </c>
      <c r="C129" s="101"/>
      <c r="D129" s="102">
        <v>5967666</v>
      </c>
      <c r="E129" s="102"/>
      <c r="F129" s="102"/>
      <c r="G129" s="102">
        <f t="shared" ref="G129:G188" si="11">+SUM(C129:F129)</f>
        <v>5967666</v>
      </c>
      <c r="H129" s="102"/>
      <c r="I129" s="102">
        <v>7368710</v>
      </c>
      <c r="J129" s="102"/>
      <c r="K129" s="103">
        <v>194000</v>
      </c>
      <c r="L129" s="104">
        <f t="shared" ref="L129:L188" si="12">+SUM(H129:K129)</f>
        <v>7562710</v>
      </c>
      <c r="M129" s="104"/>
      <c r="N129" s="104">
        <v>7562240</v>
      </c>
      <c r="O129" s="105"/>
      <c r="P129" s="104"/>
      <c r="Q129" s="105">
        <f t="shared" si="8"/>
        <v>7562240</v>
      </c>
      <c r="S129" s="105">
        <f t="shared" si="9"/>
        <v>0</v>
      </c>
      <c r="T129" s="105">
        <f t="shared" si="9"/>
        <v>-1594574</v>
      </c>
      <c r="U129" s="105">
        <f t="shared" si="9"/>
        <v>0</v>
      </c>
      <c r="V129" s="105">
        <f t="shared" si="9"/>
        <v>0</v>
      </c>
      <c r="W129" s="134">
        <f t="shared" si="10"/>
        <v>-1594574</v>
      </c>
      <c r="X129" s="122"/>
      <c r="AC129" s="161" t="s">
        <v>444</v>
      </c>
      <c r="AD129" s="158">
        <v>14</v>
      </c>
      <c r="AJ129" s="133" t="s">
        <v>444</v>
      </c>
    </row>
    <row r="130" spans="1:36" ht="15.75" customHeight="1" x14ac:dyDescent="0.25">
      <c r="A130" s="119"/>
      <c r="B130" s="100" t="s">
        <v>209</v>
      </c>
      <c r="C130" s="101"/>
      <c r="D130" s="102">
        <v>622816</v>
      </c>
      <c r="E130" s="102"/>
      <c r="F130" s="102"/>
      <c r="G130" s="102">
        <f t="shared" si="11"/>
        <v>622816</v>
      </c>
      <c r="H130" s="102"/>
      <c r="I130" s="102">
        <v>732816</v>
      </c>
      <c r="J130" s="102"/>
      <c r="K130" s="103"/>
      <c r="L130" s="104">
        <f t="shared" si="12"/>
        <v>732816</v>
      </c>
      <c r="M130" s="104"/>
      <c r="N130" s="104">
        <v>732840</v>
      </c>
      <c r="O130" s="105"/>
      <c r="P130" s="104"/>
      <c r="Q130" s="105">
        <f t="shared" si="8"/>
        <v>732840</v>
      </c>
      <c r="S130" s="105">
        <f t="shared" ref="S130:V188" si="13">+C130-M130</f>
        <v>0</v>
      </c>
      <c r="T130" s="105">
        <f t="shared" si="13"/>
        <v>-110024</v>
      </c>
      <c r="U130" s="105">
        <f t="shared" si="13"/>
        <v>0</v>
      </c>
      <c r="V130" s="105">
        <f t="shared" si="13"/>
        <v>0</v>
      </c>
      <c r="W130" s="134">
        <f t="shared" si="10"/>
        <v>-110024</v>
      </c>
      <c r="X130" s="122"/>
      <c r="AC130" s="161" t="s">
        <v>444</v>
      </c>
      <c r="AD130" s="158">
        <v>15</v>
      </c>
      <c r="AJ130" s="133" t="s">
        <v>444</v>
      </c>
    </row>
    <row r="131" spans="1:36" ht="15.75" customHeight="1" x14ac:dyDescent="0.25">
      <c r="A131" s="119"/>
      <c r="B131" s="100" t="s">
        <v>29</v>
      </c>
      <c r="C131" s="101"/>
      <c r="D131" s="102">
        <v>1016316</v>
      </c>
      <c r="E131" s="102"/>
      <c r="F131" s="102"/>
      <c r="G131" s="102">
        <f t="shared" si="11"/>
        <v>1016316</v>
      </c>
      <c r="H131" s="102"/>
      <c r="I131" s="102">
        <v>1303816</v>
      </c>
      <c r="J131" s="102"/>
      <c r="K131" s="103"/>
      <c r="L131" s="104">
        <f t="shared" si="12"/>
        <v>1303816</v>
      </c>
      <c r="M131" s="104"/>
      <c r="N131" s="104">
        <v>1303840</v>
      </c>
      <c r="O131" s="105"/>
      <c r="P131" s="104"/>
      <c r="Q131" s="105">
        <f t="shared" ref="Q131:Q189" si="14">+SUM(M131:P131)</f>
        <v>1303840</v>
      </c>
      <c r="S131" s="105">
        <f t="shared" si="13"/>
        <v>0</v>
      </c>
      <c r="T131" s="105">
        <f t="shared" si="13"/>
        <v>-287524</v>
      </c>
      <c r="U131" s="105">
        <f t="shared" si="13"/>
        <v>0</v>
      </c>
      <c r="V131" s="105">
        <f t="shared" si="13"/>
        <v>0</v>
      </c>
      <c r="W131" s="134">
        <f t="shared" si="10"/>
        <v>-287524</v>
      </c>
      <c r="X131" s="122"/>
      <c r="AC131" s="161" t="s">
        <v>444</v>
      </c>
      <c r="AD131" s="158">
        <v>16</v>
      </c>
      <c r="AJ131" s="133" t="s">
        <v>444</v>
      </c>
    </row>
    <row r="132" spans="1:36" ht="15.75" customHeight="1" x14ac:dyDescent="0.25">
      <c r="A132" s="119"/>
      <c r="B132" s="100" t="s">
        <v>392</v>
      </c>
      <c r="C132" s="101"/>
      <c r="D132" s="102">
        <v>948396</v>
      </c>
      <c r="E132" s="102"/>
      <c r="F132" s="102"/>
      <c r="G132" s="102">
        <f t="shared" si="11"/>
        <v>948396</v>
      </c>
      <c r="H132" s="102"/>
      <c r="I132" s="102">
        <v>998396</v>
      </c>
      <c r="J132" s="102"/>
      <c r="K132" s="103"/>
      <c r="L132" s="104">
        <f t="shared" si="12"/>
        <v>998396</v>
      </c>
      <c r="M132" s="104"/>
      <c r="N132" s="104">
        <v>948360</v>
      </c>
      <c r="O132" s="105"/>
      <c r="P132" s="104"/>
      <c r="Q132" s="105">
        <f t="shared" si="14"/>
        <v>948360</v>
      </c>
      <c r="S132" s="105">
        <f t="shared" si="13"/>
        <v>0</v>
      </c>
      <c r="T132" s="105">
        <f t="shared" si="13"/>
        <v>36</v>
      </c>
      <c r="U132" s="105">
        <f t="shared" si="13"/>
        <v>0</v>
      </c>
      <c r="V132" s="105">
        <f t="shared" si="13"/>
        <v>0</v>
      </c>
      <c r="W132" s="134">
        <f t="shared" ref="W132:W188" si="15">+SUM(S132:V132)</f>
        <v>36</v>
      </c>
      <c r="X132" s="122"/>
      <c r="AC132" s="161" t="s">
        <v>444</v>
      </c>
      <c r="AD132" s="158">
        <v>17</v>
      </c>
      <c r="AJ132" s="133" t="s">
        <v>444</v>
      </c>
    </row>
    <row r="133" spans="1:36" ht="41.25" customHeight="1" x14ac:dyDescent="0.25">
      <c r="A133" s="119"/>
      <c r="B133" s="100" t="s">
        <v>210</v>
      </c>
      <c r="C133" s="101"/>
      <c r="D133" s="102">
        <v>852264</v>
      </c>
      <c r="E133" s="102"/>
      <c r="F133" s="102"/>
      <c r="G133" s="102">
        <f t="shared" si="11"/>
        <v>852264</v>
      </c>
      <c r="H133" s="102"/>
      <c r="I133" s="102">
        <v>986264</v>
      </c>
      <c r="J133" s="102"/>
      <c r="K133" s="103">
        <v>60000</v>
      </c>
      <c r="L133" s="104">
        <f t="shared" si="12"/>
        <v>1046264</v>
      </c>
      <c r="M133" s="104"/>
      <c r="N133" s="104">
        <v>853240</v>
      </c>
      <c r="O133" s="105"/>
      <c r="P133" s="104"/>
      <c r="Q133" s="105">
        <f t="shared" si="14"/>
        <v>853240</v>
      </c>
      <c r="S133" s="105">
        <f t="shared" si="13"/>
        <v>0</v>
      </c>
      <c r="T133" s="105">
        <f t="shared" si="13"/>
        <v>-976</v>
      </c>
      <c r="U133" s="105">
        <f t="shared" si="13"/>
        <v>0</v>
      </c>
      <c r="V133" s="105">
        <f t="shared" si="13"/>
        <v>0</v>
      </c>
      <c r="W133" s="134">
        <f t="shared" si="15"/>
        <v>-976</v>
      </c>
      <c r="X133" s="122"/>
      <c r="AC133" s="161" t="s">
        <v>444</v>
      </c>
      <c r="AD133" s="158">
        <v>18</v>
      </c>
      <c r="AJ133" s="133" t="s">
        <v>444</v>
      </c>
    </row>
    <row r="134" spans="1:36" ht="15.75" customHeight="1" x14ac:dyDescent="0.25">
      <c r="A134" s="119"/>
      <c r="B134" s="100" t="s">
        <v>211</v>
      </c>
      <c r="C134" s="101"/>
      <c r="D134" s="102">
        <v>15410000</v>
      </c>
      <c r="E134" s="102"/>
      <c r="F134" s="102"/>
      <c r="G134" s="102">
        <f t="shared" si="11"/>
        <v>15410000</v>
      </c>
      <c r="H134" s="102"/>
      <c r="I134" s="102">
        <v>15410000</v>
      </c>
      <c r="J134" s="102"/>
      <c r="K134" s="103"/>
      <c r="L134" s="104">
        <f t="shared" si="12"/>
        <v>15410000</v>
      </c>
      <c r="M134" s="104"/>
      <c r="N134" s="104">
        <v>15410000</v>
      </c>
      <c r="O134" s="105"/>
      <c r="P134" s="104"/>
      <c r="Q134" s="105">
        <f t="shared" si="14"/>
        <v>15410000</v>
      </c>
      <c r="S134" s="105">
        <f t="shared" si="13"/>
        <v>0</v>
      </c>
      <c r="T134" s="105">
        <f t="shared" si="13"/>
        <v>0</v>
      </c>
      <c r="U134" s="105">
        <f t="shared" si="13"/>
        <v>0</v>
      </c>
      <c r="V134" s="105">
        <f t="shared" si="13"/>
        <v>0</v>
      </c>
      <c r="W134" s="134">
        <f t="shared" si="15"/>
        <v>0</v>
      </c>
      <c r="X134" s="122"/>
      <c r="AC134" s="161" t="s">
        <v>444</v>
      </c>
      <c r="AD134" s="158">
        <v>19</v>
      </c>
      <c r="AJ134" s="133" t="s">
        <v>444</v>
      </c>
    </row>
    <row r="135" spans="1:36" ht="15.75" customHeight="1" x14ac:dyDescent="0.25">
      <c r="A135" s="119"/>
      <c r="B135" s="100" t="s">
        <v>40</v>
      </c>
      <c r="C135" s="101"/>
      <c r="D135" s="102">
        <v>25000000</v>
      </c>
      <c r="E135" s="102"/>
      <c r="F135" s="102"/>
      <c r="G135" s="102">
        <f t="shared" si="11"/>
        <v>25000000</v>
      </c>
      <c r="H135" s="102"/>
      <c r="I135" s="102">
        <v>25000000</v>
      </c>
      <c r="J135" s="102"/>
      <c r="K135" s="103"/>
      <c r="L135" s="104">
        <f t="shared" si="12"/>
        <v>25000000</v>
      </c>
      <c r="M135" s="104"/>
      <c r="N135" s="104">
        <v>25000000</v>
      </c>
      <c r="O135" s="105"/>
      <c r="P135" s="104"/>
      <c r="Q135" s="105">
        <f t="shared" si="14"/>
        <v>25000000</v>
      </c>
      <c r="S135" s="105">
        <f t="shared" si="13"/>
        <v>0</v>
      </c>
      <c r="T135" s="105">
        <f t="shared" si="13"/>
        <v>0</v>
      </c>
      <c r="U135" s="105">
        <f t="shared" si="13"/>
        <v>0</v>
      </c>
      <c r="V135" s="105">
        <f t="shared" si="13"/>
        <v>0</v>
      </c>
      <c r="W135" s="134">
        <f t="shared" si="15"/>
        <v>0</v>
      </c>
      <c r="X135" s="122"/>
      <c r="AC135" s="161" t="s">
        <v>444</v>
      </c>
      <c r="AD135" s="158">
        <v>20</v>
      </c>
      <c r="AJ135" s="133" t="s">
        <v>444</v>
      </c>
    </row>
    <row r="136" spans="1:36" ht="15.75" customHeight="1" x14ac:dyDescent="0.25">
      <c r="A136" s="119"/>
      <c r="B136" s="100" t="s">
        <v>83</v>
      </c>
      <c r="C136" s="101"/>
      <c r="D136" s="102">
        <v>574224</v>
      </c>
      <c r="E136" s="102"/>
      <c r="F136" s="102"/>
      <c r="G136" s="102">
        <f t="shared" si="11"/>
        <v>574224</v>
      </c>
      <c r="H136" s="102"/>
      <c r="I136" s="102">
        <v>417064</v>
      </c>
      <c r="J136" s="102"/>
      <c r="K136" s="103">
        <v>80000</v>
      </c>
      <c r="L136" s="104">
        <f t="shared" si="12"/>
        <v>497064</v>
      </c>
      <c r="M136" s="104"/>
      <c r="N136" s="104">
        <v>497040</v>
      </c>
      <c r="O136" s="105"/>
      <c r="P136" s="104"/>
      <c r="Q136" s="105">
        <f t="shared" si="14"/>
        <v>497040</v>
      </c>
      <c r="S136" s="105">
        <f t="shared" si="13"/>
        <v>0</v>
      </c>
      <c r="T136" s="105">
        <f t="shared" si="13"/>
        <v>77184</v>
      </c>
      <c r="U136" s="105">
        <f t="shared" si="13"/>
        <v>0</v>
      </c>
      <c r="V136" s="105">
        <f t="shared" si="13"/>
        <v>0</v>
      </c>
      <c r="W136" s="134">
        <f t="shared" si="15"/>
        <v>77184</v>
      </c>
      <c r="X136" s="122"/>
      <c r="AC136" s="161" t="s">
        <v>444</v>
      </c>
      <c r="AD136" s="158">
        <v>21</v>
      </c>
      <c r="AJ136" s="133" t="s">
        <v>444</v>
      </c>
    </row>
    <row r="137" spans="1:36" ht="33" customHeight="1" x14ac:dyDescent="0.25">
      <c r="A137" s="119"/>
      <c r="B137" s="100" t="s">
        <v>84</v>
      </c>
      <c r="C137" s="101"/>
      <c r="D137" s="102">
        <v>5061700</v>
      </c>
      <c r="E137" s="102"/>
      <c r="F137" s="102"/>
      <c r="G137" s="102">
        <f t="shared" si="11"/>
        <v>5061700</v>
      </c>
      <c r="H137" s="102"/>
      <c r="I137" s="102">
        <v>5489500</v>
      </c>
      <c r="J137" s="102"/>
      <c r="K137" s="103"/>
      <c r="L137" s="104">
        <f t="shared" si="12"/>
        <v>5489500</v>
      </c>
      <c r="M137" s="104"/>
      <c r="N137" s="104">
        <v>5227000</v>
      </c>
      <c r="O137" s="105"/>
      <c r="P137" s="104"/>
      <c r="Q137" s="105">
        <f t="shared" si="14"/>
        <v>5227000</v>
      </c>
      <c r="S137" s="105">
        <f t="shared" si="13"/>
        <v>0</v>
      </c>
      <c r="T137" s="105">
        <f>+D137-N137</f>
        <v>-165300</v>
      </c>
      <c r="U137" s="105">
        <f t="shared" si="13"/>
        <v>0</v>
      </c>
      <c r="V137" s="105">
        <f t="shared" si="13"/>
        <v>0</v>
      </c>
      <c r="W137" s="134">
        <f t="shared" si="15"/>
        <v>-165300</v>
      </c>
      <c r="X137" s="122"/>
      <c r="AC137" s="161" t="s">
        <v>444</v>
      </c>
      <c r="AD137" s="158">
        <v>22</v>
      </c>
      <c r="AJ137" s="133" t="s">
        <v>444</v>
      </c>
    </row>
    <row r="138" spans="1:36" ht="66" customHeight="1" x14ac:dyDescent="0.25">
      <c r="A138" s="119"/>
      <c r="B138" s="100" t="s">
        <v>393</v>
      </c>
      <c r="C138" s="101"/>
      <c r="D138" s="102">
        <v>305000</v>
      </c>
      <c r="E138" s="102"/>
      <c r="F138" s="102"/>
      <c r="G138" s="102">
        <f t="shared" si="11"/>
        <v>305000</v>
      </c>
      <c r="H138" s="102"/>
      <c r="I138" s="102">
        <v>315000</v>
      </c>
      <c r="J138" s="102"/>
      <c r="K138" s="103">
        <v>20000</v>
      </c>
      <c r="L138" s="104">
        <f t="shared" si="12"/>
        <v>335000</v>
      </c>
      <c r="M138" s="104"/>
      <c r="N138" s="104">
        <v>315000</v>
      </c>
      <c r="O138" s="105"/>
      <c r="P138" s="104"/>
      <c r="Q138" s="105">
        <f t="shared" si="14"/>
        <v>315000</v>
      </c>
      <c r="S138" s="105">
        <f t="shared" si="13"/>
        <v>0</v>
      </c>
      <c r="T138" s="105">
        <f t="shared" si="13"/>
        <v>-10000</v>
      </c>
      <c r="U138" s="105">
        <f t="shared" si="13"/>
        <v>0</v>
      </c>
      <c r="V138" s="105">
        <f t="shared" si="13"/>
        <v>0</v>
      </c>
      <c r="W138" s="134">
        <f t="shared" si="15"/>
        <v>-10000</v>
      </c>
      <c r="X138" s="122"/>
      <c r="AC138" s="161" t="s">
        <v>444</v>
      </c>
      <c r="AD138" s="158">
        <v>23</v>
      </c>
      <c r="AJ138" s="133" t="s">
        <v>444</v>
      </c>
    </row>
    <row r="139" spans="1:36" ht="39.75" customHeight="1" x14ac:dyDescent="0.25">
      <c r="A139" s="119"/>
      <c r="B139" s="100" t="s">
        <v>233</v>
      </c>
      <c r="C139" s="101"/>
      <c r="D139" s="102">
        <v>287000</v>
      </c>
      <c r="E139" s="102"/>
      <c r="F139" s="102"/>
      <c r="G139" s="102">
        <f t="shared" si="11"/>
        <v>287000</v>
      </c>
      <c r="H139" s="102"/>
      <c r="I139" s="102">
        <v>478713.52</v>
      </c>
      <c r="J139" s="102"/>
      <c r="K139" s="103">
        <v>55000</v>
      </c>
      <c r="L139" s="104">
        <f t="shared" si="12"/>
        <v>533713.52</v>
      </c>
      <c r="M139" s="104"/>
      <c r="N139" s="104">
        <v>303713</v>
      </c>
      <c r="O139" s="105"/>
      <c r="P139" s="104"/>
      <c r="Q139" s="105">
        <f t="shared" si="14"/>
        <v>303713</v>
      </c>
      <c r="S139" s="105">
        <f t="shared" si="13"/>
        <v>0</v>
      </c>
      <c r="T139" s="105">
        <f t="shared" si="13"/>
        <v>-16713</v>
      </c>
      <c r="U139" s="105">
        <f t="shared" si="13"/>
        <v>0</v>
      </c>
      <c r="V139" s="105">
        <f t="shared" si="13"/>
        <v>0</v>
      </c>
      <c r="W139" s="134">
        <f t="shared" si="15"/>
        <v>-16713</v>
      </c>
      <c r="X139" s="122"/>
      <c r="AC139" s="161" t="s">
        <v>444</v>
      </c>
      <c r="AD139" s="158">
        <v>24</v>
      </c>
      <c r="AJ139" s="133" t="s">
        <v>444</v>
      </c>
    </row>
    <row r="140" spans="1:36" ht="15.75" customHeight="1" x14ac:dyDescent="0.25">
      <c r="A140" s="119"/>
      <c r="B140" s="100" t="s">
        <v>234</v>
      </c>
      <c r="C140" s="101"/>
      <c r="D140" s="102">
        <v>10529000</v>
      </c>
      <c r="E140" s="102"/>
      <c r="F140" s="102"/>
      <c r="G140" s="102">
        <f t="shared" si="11"/>
        <v>10529000</v>
      </c>
      <c r="H140" s="102"/>
      <c r="I140" s="102">
        <v>14450000</v>
      </c>
      <c r="J140" s="102"/>
      <c r="K140" s="103"/>
      <c r="L140" s="104">
        <f t="shared" si="12"/>
        <v>14450000</v>
      </c>
      <c r="M140" s="104"/>
      <c r="N140" s="104">
        <v>14450000</v>
      </c>
      <c r="O140" s="105"/>
      <c r="P140" s="104"/>
      <c r="Q140" s="105">
        <f t="shared" si="14"/>
        <v>14450000</v>
      </c>
      <c r="S140" s="105">
        <f t="shared" si="13"/>
        <v>0</v>
      </c>
      <c r="T140" s="105">
        <f t="shared" si="13"/>
        <v>-3921000</v>
      </c>
      <c r="U140" s="105">
        <f t="shared" si="13"/>
        <v>0</v>
      </c>
      <c r="V140" s="105">
        <f t="shared" si="13"/>
        <v>0</v>
      </c>
      <c r="W140" s="134">
        <f t="shared" si="15"/>
        <v>-3921000</v>
      </c>
      <c r="X140" s="122"/>
      <c r="AC140" s="161" t="s">
        <v>444</v>
      </c>
      <c r="AD140" s="158">
        <v>25</v>
      </c>
      <c r="AJ140" s="133" t="s">
        <v>444</v>
      </c>
    </row>
    <row r="141" spans="1:36" ht="32.25" customHeight="1" x14ac:dyDescent="0.25">
      <c r="A141" s="119"/>
      <c r="B141" s="100" t="s">
        <v>394</v>
      </c>
      <c r="C141" s="101"/>
      <c r="D141" s="102">
        <v>400000</v>
      </c>
      <c r="E141" s="102"/>
      <c r="F141" s="102"/>
      <c r="G141" s="102">
        <f t="shared" si="11"/>
        <v>400000</v>
      </c>
      <c r="H141" s="102"/>
      <c r="I141" s="102">
        <v>400000</v>
      </c>
      <c r="J141" s="102"/>
      <c r="K141" s="103"/>
      <c r="L141" s="104">
        <f t="shared" si="12"/>
        <v>400000</v>
      </c>
      <c r="M141" s="104"/>
      <c r="N141" s="104">
        <v>400000</v>
      </c>
      <c r="O141" s="105"/>
      <c r="P141" s="104"/>
      <c r="Q141" s="105">
        <f t="shared" si="14"/>
        <v>400000</v>
      </c>
      <c r="S141" s="105">
        <f t="shared" si="13"/>
        <v>0</v>
      </c>
      <c r="T141" s="105">
        <f t="shared" si="13"/>
        <v>0</v>
      </c>
      <c r="U141" s="105">
        <f t="shared" si="13"/>
        <v>0</v>
      </c>
      <c r="V141" s="105">
        <f t="shared" si="13"/>
        <v>0</v>
      </c>
      <c r="W141" s="134">
        <f t="shared" si="15"/>
        <v>0</v>
      </c>
      <c r="X141" s="122"/>
      <c r="AC141" s="161" t="s">
        <v>444</v>
      </c>
      <c r="AD141" s="158">
        <v>26</v>
      </c>
      <c r="AJ141" s="133" t="s">
        <v>444</v>
      </c>
    </row>
    <row r="142" spans="1:36" ht="45" customHeight="1" x14ac:dyDescent="0.25">
      <c r="A142" s="119"/>
      <c r="B142" s="100" t="s">
        <v>395</v>
      </c>
      <c r="C142" s="101"/>
      <c r="D142" s="102">
        <v>781000</v>
      </c>
      <c r="E142" s="102"/>
      <c r="F142" s="102"/>
      <c r="G142" s="102">
        <f t="shared" si="11"/>
        <v>781000</v>
      </c>
      <c r="H142" s="102"/>
      <c r="I142" s="102">
        <v>850000</v>
      </c>
      <c r="J142" s="102"/>
      <c r="K142" s="103"/>
      <c r="L142" s="104">
        <f t="shared" si="12"/>
        <v>850000</v>
      </c>
      <c r="M142" s="104"/>
      <c r="N142" s="104">
        <v>781000</v>
      </c>
      <c r="O142" s="105"/>
      <c r="P142" s="104"/>
      <c r="Q142" s="105">
        <f t="shared" si="14"/>
        <v>781000</v>
      </c>
      <c r="S142" s="105">
        <f t="shared" si="13"/>
        <v>0</v>
      </c>
      <c r="T142" s="105">
        <f t="shared" si="13"/>
        <v>0</v>
      </c>
      <c r="U142" s="105">
        <f t="shared" si="13"/>
        <v>0</v>
      </c>
      <c r="V142" s="105">
        <f t="shared" si="13"/>
        <v>0</v>
      </c>
      <c r="W142" s="134">
        <f t="shared" si="15"/>
        <v>0</v>
      </c>
      <c r="X142" s="122"/>
      <c r="AC142" s="161" t="s">
        <v>444</v>
      </c>
      <c r="AD142" s="158">
        <v>27</v>
      </c>
      <c r="AJ142" s="133" t="s">
        <v>444</v>
      </c>
    </row>
    <row r="143" spans="1:36" ht="15.75" customHeight="1" x14ac:dyDescent="0.25">
      <c r="A143" s="119"/>
      <c r="B143" s="100" t="s">
        <v>42</v>
      </c>
      <c r="C143" s="101"/>
      <c r="D143" s="102">
        <v>3332544</v>
      </c>
      <c r="E143" s="102"/>
      <c r="F143" s="102"/>
      <c r="G143" s="102">
        <f t="shared" si="11"/>
        <v>3332544</v>
      </c>
      <c r="H143" s="102"/>
      <c r="I143" s="102">
        <v>3582568</v>
      </c>
      <c r="J143" s="102"/>
      <c r="K143" s="103"/>
      <c r="L143" s="104">
        <f t="shared" si="12"/>
        <v>3582568</v>
      </c>
      <c r="M143" s="104"/>
      <c r="N143" s="104">
        <v>3331920</v>
      </c>
      <c r="O143" s="105"/>
      <c r="P143" s="104"/>
      <c r="Q143" s="105">
        <f t="shared" si="14"/>
        <v>3331920</v>
      </c>
      <c r="S143" s="105">
        <f t="shared" si="13"/>
        <v>0</v>
      </c>
      <c r="T143" s="105">
        <f t="shared" si="13"/>
        <v>624</v>
      </c>
      <c r="U143" s="105">
        <f t="shared" si="13"/>
        <v>0</v>
      </c>
      <c r="V143" s="105">
        <f t="shared" si="13"/>
        <v>0</v>
      </c>
      <c r="W143" s="134">
        <f t="shared" si="15"/>
        <v>624</v>
      </c>
      <c r="X143" s="122"/>
      <c r="AC143" s="161" t="s">
        <v>444</v>
      </c>
      <c r="AD143" s="158">
        <v>28</v>
      </c>
      <c r="AJ143" s="133" t="s">
        <v>444</v>
      </c>
    </row>
    <row r="144" spans="1:36" ht="34.5" customHeight="1" x14ac:dyDescent="0.25">
      <c r="A144" s="119"/>
      <c r="B144" s="100" t="s">
        <v>235</v>
      </c>
      <c r="C144" s="101"/>
      <c r="D144" s="102">
        <v>10000000</v>
      </c>
      <c r="E144" s="102"/>
      <c r="F144" s="102"/>
      <c r="G144" s="102">
        <f t="shared" si="11"/>
        <v>10000000</v>
      </c>
      <c r="H144" s="102"/>
      <c r="I144" s="102">
        <v>10000000</v>
      </c>
      <c r="J144" s="102"/>
      <c r="K144" s="103"/>
      <c r="L144" s="104">
        <f t="shared" si="12"/>
        <v>10000000</v>
      </c>
      <c r="M144" s="104"/>
      <c r="N144" s="104">
        <v>10000000</v>
      </c>
      <c r="O144" s="105"/>
      <c r="P144" s="104"/>
      <c r="Q144" s="105">
        <f t="shared" si="14"/>
        <v>10000000</v>
      </c>
      <c r="S144" s="105">
        <f t="shared" si="13"/>
        <v>0</v>
      </c>
      <c r="T144" s="105">
        <f t="shared" si="13"/>
        <v>0</v>
      </c>
      <c r="U144" s="105">
        <f t="shared" si="13"/>
        <v>0</v>
      </c>
      <c r="V144" s="105">
        <f t="shared" si="13"/>
        <v>0</v>
      </c>
      <c r="W144" s="134">
        <f t="shared" si="15"/>
        <v>0</v>
      </c>
      <c r="X144" s="122"/>
      <c r="AC144" s="161" t="s">
        <v>444</v>
      </c>
      <c r="AD144" s="158">
        <v>29</v>
      </c>
      <c r="AJ144" s="133" t="s">
        <v>444</v>
      </c>
    </row>
    <row r="145" spans="1:37" ht="15.75" customHeight="1" x14ac:dyDescent="0.25">
      <c r="A145" s="99"/>
      <c r="B145" s="100" t="s">
        <v>185</v>
      </c>
      <c r="C145" s="101"/>
      <c r="D145" s="102">
        <v>79554811</v>
      </c>
      <c r="E145" s="102"/>
      <c r="F145" s="102"/>
      <c r="G145" s="102">
        <f>+SUM(C145:F145)</f>
        <v>79554811</v>
      </c>
      <c r="H145" s="102"/>
      <c r="I145" s="102">
        <v>81287139.25</v>
      </c>
      <c r="J145" s="102"/>
      <c r="K145" s="103">
        <v>1949685</v>
      </c>
      <c r="L145" s="104">
        <f>+SUM(H145:K145)</f>
        <v>83236824.25</v>
      </c>
      <c r="M145" s="104"/>
      <c r="N145" s="104">
        <v>78094829</v>
      </c>
      <c r="O145" s="105"/>
      <c r="P145" s="104">
        <v>1400000</v>
      </c>
      <c r="Q145" s="105">
        <f t="shared" si="14"/>
        <v>79494829</v>
      </c>
      <c r="S145" s="105">
        <f t="shared" si="13"/>
        <v>0</v>
      </c>
      <c r="T145" s="105">
        <f t="shared" si="13"/>
        <v>1459982</v>
      </c>
      <c r="U145" s="105">
        <f t="shared" si="13"/>
        <v>0</v>
      </c>
      <c r="V145" s="105">
        <f t="shared" si="13"/>
        <v>-1400000</v>
      </c>
      <c r="W145" s="134">
        <f>+SUM(S145:V145)</f>
        <v>59982</v>
      </c>
      <c r="X145" s="122"/>
      <c r="AC145" s="161" t="s">
        <v>444</v>
      </c>
      <c r="AD145" s="158">
        <v>30</v>
      </c>
      <c r="AJ145" s="133" t="s">
        <v>444</v>
      </c>
    </row>
    <row r="146" spans="1:37" ht="36" customHeight="1" x14ac:dyDescent="0.25">
      <c r="A146" s="99"/>
      <c r="B146" s="100" t="s">
        <v>186</v>
      </c>
      <c r="C146" s="101"/>
      <c r="D146" s="102">
        <v>204202647</v>
      </c>
      <c r="E146" s="102"/>
      <c r="F146" s="102"/>
      <c r="G146" s="102">
        <f>+SUM(C146:F146)</f>
        <v>204202647</v>
      </c>
      <c r="H146" s="102"/>
      <c r="I146" s="102">
        <v>207896086.18000001</v>
      </c>
      <c r="J146" s="102"/>
      <c r="K146" s="103"/>
      <c r="L146" s="104">
        <f>+SUM(H146:K146)</f>
        <v>207896086.18000001</v>
      </c>
      <c r="M146" s="104"/>
      <c r="N146" s="104">
        <v>203570364</v>
      </c>
      <c r="O146" s="105"/>
      <c r="P146" s="104"/>
      <c r="Q146" s="105">
        <f t="shared" si="14"/>
        <v>203570364</v>
      </c>
      <c r="S146" s="105">
        <f t="shared" si="13"/>
        <v>0</v>
      </c>
      <c r="T146" s="105">
        <f t="shared" si="13"/>
        <v>632283</v>
      </c>
      <c r="U146" s="105">
        <f t="shared" si="13"/>
        <v>0</v>
      </c>
      <c r="V146" s="105">
        <f t="shared" si="13"/>
        <v>0</v>
      </c>
      <c r="W146" s="134">
        <f>+SUM(S146:V146)</f>
        <v>632283</v>
      </c>
      <c r="X146" s="122"/>
      <c r="AC146" s="161" t="s">
        <v>444</v>
      </c>
      <c r="AD146" s="158">
        <v>31</v>
      </c>
      <c r="AJ146" s="133" t="s">
        <v>444</v>
      </c>
    </row>
    <row r="147" spans="1:37" ht="15.75" customHeight="1" x14ac:dyDescent="0.25">
      <c r="A147" s="119"/>
      <c r="B147" s="100" t="s">
        <v>396</v>
      </c>
      <c r="C147" s="101"/>
      <c r="D147" s="102"/>
      <c r="E147" s="102"/>
      <c r="F147" s="102"/>
      <c r="G147" s="102">
        <f t="shared" si="11"/>
        <v>0</v>
      </c>
      <c r="H147" s="102"/>
      <c r="I147" s="102">
        <v>450000</v>
      </c>
      <c r="J147" s="102"/>
      <c r="K147" s="103"/>
      <c r="L147" s="104">
        <f t="shared" si="12"/>
        <v>450000</v>
      </c>
      <c r="M147" s="104"/>
      <c r="N147" s="104">
        <v>450000</v>
      </c>
      <c r="O147" s="105"/>
      <c r="P147" s="104"/>
      <c r="Q147" s="105">
        <f t="shared" si="14"/>
        <v>450000</v>
      </c>
      <c r="S147" s="105">
        <f t="shared" si="13"/>
        <v>0</v>
      </c>
      <c r="T147" s="105">
        <f t="shared" si="13"/>
        <v>-450000</v>
      </c>
      <c r="U147" s="105">
        <f t="shared" si="13"/>
        <v>0</v>
      </c>
      <c r="V147" s="105">
        <f t="shared" si="13"/>
        <v>0</v>
      </c>
      <c r="W147" s="134">
        <f t="shared" si="15"/>
        <v>-450000</v>
      </c>
      <c r="X147" s="122"/>
      <c r="AC147" s="161" t="s">
        <v>444</v>
      </c>
      <c r="AD147" s="158">
        <v>32</v>
      </c>
    </row>
    <row r="148" spans="1:37" ht="15.75" customHeight="1" x14ac:dyDescent="0.25">
      <c r="A148" s="119">
        <v>24</v>
      </c>
      <c r="B148" s="120" t="s">
        <v>22</v>
      </c>
      <c r="C148" s="101">
        <v>26528722</v>
      </c>
      <c r="D148" s="102">
        <f>42965074+(5200000*0.5)</f>
        <v>45565074</v>
      </c>
      <c r="E148" s="102"/>
      <c r="F148" s="102"/>
      <c r="G148" s="102">
        <f t="shared" si="11"/>
        <v>72093796</v>
      </c>
      <c r="H148" s="102">
        <v>26528722</v>
      </c>
      <c r="I148" s="102">
        <v>56691286</v>
      </c>
      <c r="J148" s="102"/>
      <c r="K148" s="103">
        <v>2195000</v>
      </c>
      <c r="L148" s="104">
        <f t="shared" si="12"/>
        <v>85415008</v>
      </c>
      <c r="M148" s="104">
        <v>26528722</v>
      </c>
      <c r="N148" s="104">
        <v>48298763</v>
      </c>
      <c r="O148" s="105">
        <v>0</v>
      </c>
      <c r="P148" s="104">
        <v>5140000</v>
      </c>
      <c r="Q148" s="105">
        <f t="shared" si="14"/>
        <v>79967485</v>
      </c>
      <c r="S148" s="105">
        <f t="shared" si="13"/>
        <v>0</v>
      </c>
      <c r="T148" s="105">
        <f>+D148-N148</f>
        <v>-2733689</v>
      </c>
      <c r="U148" s="105">
        <f t="shared" si="13"/>
        <v>0</v>
      </c>
      <c r="V148" s="105">
        <f t="shared" si="13"/>
        <v>-5140000</v>
      </c>
      <c r="W148" s="134">
        <f t="shared" si="15"/>
        <v>-7873689</v>
      </c>
      <c r="X148" s="122"/>
      <c r="AC148" s="162" t="s">
        <v>444</v>
      </c>
    </row>
    <row r="149" spans="1:37" ht="15.75" customHeight="1" x14ac:dyDescent="0.25">
      <c r="A149" s="119"/>
      <c r="B149" s="100" t="s">
        <v>61</v>
      </c>
      <c r="C149" s="101"/>
      <c r="D149" s="102">
        <v>382264</v>
      </c>
      <c r="E149" s="102"/>
      <c r="F149" s="102"/>
      <c r="G149" s="102">
        <f t="shared" si="11"/>
        <v>382264</v>
      </c>
      <c r="H149" s="102"/>
      <c r="I149" s="102">
        <v>382264</v>
      </c>
      <c r="J149" s="102"/>
      <c r="K149" s="103"/>
      <c r="L149" s="104">
        <f t="shared" si="12"/>
        <v>382264</v>
      </c>
      <c r="M149" s="104"/>
      <c r="N149" s="104">
        <v>382240</v>
      </c>
      <c r="O149" s="105"/>
      <c r="P149" s="104"/>
      <c r="Q149" s="105">
        <f t="shared" si="14"/>
        <v>382240</v>
      </c>
      <c r="S149" s="105">
        <f t="shared" si="13"/>
        <v>0</v>
      </c>
      <c r="T149" s="105">
        <f t="shared" si="13"/>
        <v>24</v>
      </c>
      <c r="U149" s="105">
        <f t="shared" si="13"/>
        <v>0</v>
      </c>
      <c r="V149" s="105">
        <f t="shared" si="13"/>
        <v>0</v>
      </c>
      <c r="W149" s="134">
        <f t="shared" si="15"/>
        <v>24</v>
      </c>
      <c r="X149" s="122"/>
      <c r="AC149" s="162" t="s">
        <v>444</v>
      </c>
    </row>
    <row r="150" spans="1:37" ht="15.6" customHeight="1" x14ac:dyDescent="0.25">
      <c r="A150" s="119"/>
      <c r="B150" s="100" t="s">
        <v>212</v>
      </c>
      <c r="C150" s="101"/>
      <c r="D150" s="102">
        <v>924164</v>
      </c>
      <c r="E150" s="102"/>
      <c r="F150" s="102"/>
      <c r="G150" s="102">
        <f t="shared" si="11"/>
        <v>924164</v>
      </c>
      <c r="H150" s="102"/>
      <c r="I150" s="102">
        <v>936664</v>
      </c>
      <c r="J150" s="102"/>
      <c r="K150" s="103"/>
      <c r="L150" s="104">
        <f t="shared" si="12"/>
        <v>936664</v>
      </c>
      <c r="M150" s="104"/>
      <c r="N150" s="104">
        <v>935860</v>
      </c>
      <c r="O150" s="105"/>
      <c r="P150" s="104"/>
      <c r="Q150" s="105">
        <f t="shared" si="14"/>
        <v>935860</v>
      </c>
      <c r="S150" s="105">
        <f t="shared" si="13"/>
        <v>0</v>
      </c>
      <c r="T150" s="105">
        <f t="shared" si="13"/>
        <v>-11696</v>
      </c>
      <c r="U150" s="105">
        <f t="shared" si="13"/>
        <v>0</v>
      </c>
      <c r="V150" s="105">
        <f t="shared" si="13"/>
        <v>0</v>
      </c>
      <c r="W150" s="134">
        <f t="shared" si="15"/>
        <v>-11696</v>
      </c>
      <c r="X150" s="122"/>
      <c r="AC150" s="162" t="s">
        <v>444</v>
      </c>
    </row>
    <row r="151" spans="1:37" ht="48.75" customHeight="1" x14ac:dyDescent="0.25">
      <c r="A151" s="119"/>
      <c r="B151" s="100" t="s">
        <v>397</v>
      </c>
      <c r="C151" s="101"/>
      <c r="D151" s="102">
        <v>2378086</v>
      </c>
      <c r="E151" s="102"/>
      <c r="F151" s="102"/>
      <c r="G151" s="102">
        <f t="shared" si="11"/>
        <v>2378086</v>
      </c>
      <c r="H151" s="102"/>
      <c r="I151" s="102">
        <v>4437132</v>
      </c>
      <c r="J151" s="102"/>
      <c r="K151" s="103"/>
      <c r="L151" s="104">
        <f t="shared" si="12"/>
        <v>4437132</v>
      </c>
      <c r="M151" s="104"/>
      <c r="N151" s="104">
        <v>4435780</v>
      </c>
      <c r="O151" s="105"/>
      <c r="P151" s="104"/>
      <c r="Q151" s="105">
        <f t="shared" si="14"/>
        <v>4435780</v>
      </c>
      <c r="S151" s="105">
        <f t="shared" si="13"/>
        <v>0</v>
      </c>
      <c r="T151" s="105">
        <f t="shared" si="13"/>
        <v>-2057694</v>
      </c>
      <c r="U151" s="105">
        <f t="shared" si="13"/>
        <v>0</v>
      </c>
      <c r="V151" s="105">
        <f t="shared" si="13"/>
        <v>0</v>
      </c>
      <c r="W151" s="134">
        <f t="shared" si="15"/>
        <v>-2057694</v>
      </c>
      <c r="X151" s="122"/>
      <c r="AC151" s="162" t="s">
        <v>444</v>
      </c>
    </row>
    <row r="152" spans="1:37" ht="48.75" customHeight="1" x14ac:dyDescent="0.25">
      <c r="A152" s="119"/>
      <c r="B152" s="100" t="s">
        <v>398</v>
      </c>
      <c r="C152" s="101"/>
      <c r="D152" s="102">
        <v>596659</v>
      </c>
      <c r="E152" s="102"/>
      <c r="F152" s="102"/>
      <c r="G152" s="102">
        <f t="shared" si="11"/>
        <v>596659</v>
      </c>
      <c r="H152" s="102"/>
      <c r="I152" s="102">
        <v>592145</v>
      </c>
      <c r="J152" s="102"/>
      <c r="K152" s="103"/>
      <c r="L152" s="104">
        <f t="shared" si="12"/>
        <v>592145</v>
      </c>
      <c r="M152" s="104"/>
      <c r="N152" s="104">
        <v>591281</v>
      </c>
      <c r="O152" s="105"/>
      <c r="P152" s="104"/>
      <c r="Q152" s="105">
        <f t="shared" si="14"/>
        <v>591281</v>
      </c>
      <c r="S152" s="105">
        <f t="shared" si="13"/>
        <v>0</v>
      </c>
      <c r="T152" s="105">
        <f t="shared" si="13"/>
        <v>5378</v>
      </c>
      <c r="U152" s="105">
        <f t="shared" si="13"/>
        <v>0</v>
      </c>
      <c r="V152" s="105">
        <f t="shared" si="13"/>
        <v>0</v>
      </c>
      <c r="W152" s="134">
        <f t="shared" si="15"/>
        <v>5378</v>
      </c>
      <c r="X152" s="122"/>
      <c r="AC152" s="162" t="s">
        <v>444</v>
      </c>
    </row>
    <row r="153" spans="1:37" ht="31.5" customHeight="1" x14ac:dyDescent="0.25">
      <c r="A153" s="119"/>
      <c r="B153" s="100" t="s">
        <v>399</v>
      </c>
      <c r="C153" s="101"/>
      <c r="D153" s="102">
        <v>1637578</v>
      </c>
      <c r="E153" s="102"/>
      <c r="F153" s="102"/>
      <c r="G153" s="102">
        <f t="shared" si="11"/>
        <v>1637578</v>
      </c>
      <c r="H153" s="102"/>
      <c r="I153" s="102">
        <v>1025175</v>
      </c>
      <c r="J153" s="102"/>
      <c r="K153" s="103"/>
      <c r="L153" s="104">
        <f t="shared" si="12"/>
        <v>1025175</v>
      </c>
      <c r="M153" s="104"/>
      <c r="N153" s="104">
        <v>1000511</v>
      </c>
      <c r="O153" s="105"/>
      <c r="P153" s="104"/>
      <c r="Q153" s="105">
        <f t="shared" si="14"/>
        <v>1000511</v>
      </c>
      <c r="S153" s="105">
        <f t="shared" si="13"/>
        <v>0</v>
      </c>
      <c r="T153" s="105">
        <f t="shared" si="13"/>
        <v>637067</v>
      </c>
      <c r="U153" s="105">
        <f t="shared" si="13"/>
        <v>0</v>
      </c>
      <c r="V153" s="105">
        <f t="shared" si="13"/>
        <v>0</v>
      </c>
      <c r="W153" s="134">
        <f t="shared" si="15"/>
        <v>637067</v>
      </c>
      <c r="X153" s="122"/>
      <c r="AC153" s="162" t="s">
        <v>444</v>
      </c>
    </row>
    <row r="154" spans="1:37" ht="70.5" customHeight="1" x14ac:dyDescent="0.25">
      <c r="A154" s="119"/>
      <c r="B154" s="100" t="s">
        <v>400</v>
      </c>
      <c r="C154" s="101"/>
      <c r="D154" s="102">
        <v>7589476</v>
      </c>
      <c r="E154" s="102"/>
      <c r="F154" s="102"/>
      <c r="G154" s="102">
        <f t="shared" si="11"/>
        <v>7589476</v>
      </c>
      <c r="H154" s="102"/>
      <c r="I154" s="102">
        <v>8132328</v>
      </c>
      <c r="J154" s="102"/>
      <c r="K154" s="103"/>
      <c r="L154" s="104">
        <f t="shared" si="12"/>
        <v>8132328</v>
      </c>
      <c r="M154" s="104"/>
      <c r="N154" s="104">
        <v>8131680</v>
      </c>
      <c r="O154" s="105"/>
      <c r="P154" s="104"/>
      <c r="Q154" s="105">
        <f t="shared" si="14"/>
        <v>8131680</v>
      </c>
      <c r="S154" s="105">
        <f t="shared" si="13"/>
        <v>0</v>
      </c>
      <c r="T154" s="105">
        <f t="shared" si="13"/>
        <v>-542204</v>
      </c>
      <c r="U154" s="105">
        <f t="shared" si="13"/>
        <v>0</v>
      </c>
      <c r="V154" s="105">
        <f t="shared" si="13"/>
        <v>0</v>
      </c>
      <c r="W154" s="134">
        <f t="shared" si="15"/>
        <v>-542204</v>
      </c>
      <c r="X154" s="122"/>
      <c r="AC154" s="162" t="s">
        <v>444</v>
      </c>
    </row>
    <row r="155" spans="1:37" ht="34.5" customHeight="1" x14ac:dyDescent="0.25">
      <c r="A155" s="119"/>
      <c r="B155" s="100" t="s">
        <v>401</v>
      </c>
      <c r="C155" s="101"/>
      <c r="D155" s="102">
        <v>2558769</v>
      </c>
      <c r="E155" s="102"/>
      <c r="F155" s="102"/>
      <c r="G155" s="102">
        <f t="shared" si="11"/>
        <v>2558769</v>
      </c>
      <c r="H155" s="102"/>
      <c r="I155" s="102">
        <v>3943828</v>
      </c>
      <c r="J155" s="102"/>
      <c r="K155" s="103">
        <v>174000</v>
      </c>
      <c r="L155" s="104">
        <f t="shared" si="12"/>
        <v>4117828</v>
      </c>
      <c r="M155" s="104"/>
      <c r="N155" s="104">
        <v>4097130</v>
      </c>
      <c r="O155" s="105"/>
      <c r="P155" s="104"/>
      <c r="Q155" s="105">
        <f t="shared" si="14"/>
        <v>4097130</v>
      </c>
      <c r="S155" s="105">
        <f t="shared" si="13"/>
        <v>0</v>
      </c>
      <c r="T155" s="105">
        <f t="shared" si="13"/>
        <v>-1538361</v>
      </c>
      <c r="U155" s="105">
        <f t="shared" si="13"/>
        <v>0</v>
      </c>
      <c r="V155" s="105">
        <f t="shared" si="13"/>
        <v>0</v>
      </c>
      <c r="W155" s="134">
        <f t="shared" si="15"/>
        <v>-1538361</v>
      </c>
      <c r="X155" s="122"/>
      <c r="AC155" s="162" t="s">
        <v>444</v>
      </c>
    </row>
    <row r="156" spans="1:37" ht="38.25" hidden="1" customHeight="1" x14ac:dyDescent="0.25">
      <c r="A156" s="119"/>
      <c r="B156" s="118" t="s">
        <v>236</v>
      </c>
      <c r="C156" s="101"/>
      <c r="D156" s="102">
        <v>613296</v>
      </c>
      <c r="E156" s="102"/>
      <c r="F156" s="102"/>
      <c r="G156" s="102">
        <f t="shared" si="11"/>
        <v>613296</v>
      </c>
      <c r="H156" s="102"/>
      <c r="I156" s="102"/>
      <c r="J156" s="102"/>
      <c r="K156" s="103">
        <v>0</v>
      </c>
      <c r="L156" s="104">
        <f t="shared" si="12"/>
        <v>0</v>
      </c>
      <c r="M156" s="104"/>
      <c r="N156" s="104">
        <v>0</v>
      </c>
      <c r="O156" s="105"/>
      <c r="P156" s="104"/>
      <c r="Q156" s="105">
        <f t="shared" si="14"/>
        <v>0</v>
      </c>
      <c r="S156" s="105">
        <f t="shared" si="13"/>
        <v>0</v>
      </c>
      <c r="T156" s="105">
        <f t="shared" si="13"/>
        <v>613296</v>
      </c>
      <c r="U156" s="105">
        <f t="shared" si="13"/>
        <v>0</v>
      </c>
      <c r="V156" s="105">
        <f t="shared" si="13"/>
        <v>0</v>
      </c>
      <c r="W156" s="134">
        <f t="shared" si="15"/>
        <v>613296</v>
      </c>
      <c r="X156" s="122" t="s">
        <v>449</v>
      </c>
      <c r="AC156" s="162"/>
    </row>
    <row r="157" spans="1:37" ht="24.75" hidden="1" customHeight="1" x14ac:dyDescent="0.25">
      <c r="A157" s="119"/>
      <c r="B157" s="118" t="s">
        <v>402</v>
      </c>
      <c r="C157" s="101"/>
      <c r="D157" s="102"/>
      <c r="E157" s="102"/>
      <c r="F157" s="102"/>
      <c r="G157" s="102">
        <f t="shared" si="11"/>
        <v>0</v>
      </c>
      <c r="H157" s="102"/>
      <c r="I157" s="102">
        <v>1000000</v>
      </c>
      <c r="J157" s="102"/>
      <c r="K157" s="103">
        <v>0</v>
      </c>
      <c r="L157" s="104">
        <f t="shared" si="12"/>
        <v>1000000</v>
      </c>
      <c r="M157" s="104"/>
      <c r="N157" s="104">
        <v>0</v>
      </c>
      <c r="O157" s="105"/>
      <c r="P157" s="104"/>
      <c r="Q157" s="105">
        <f t="shared" si="14"/>
        <v>0</v>
      </c>
      <c r="S157" s="105">
        <f t="shared" si="13"/>
        <v>0</v>
      </c>
      <c r="T157" s="105">
        <f t="shared" si="13"/>
        <v>0</v>
      </c>
      <c r="U157" s="105">
        <f t="shared" si="13"/>
        <v>0</v>
      </c>
      <c r="V157" s="105">
        <f t="shared" si="13"/>
        <v>0</v>
      </c>
      <c r="W157" s="134">
        <f t="shared" si="15"/>
        <v>0</v>
      </c>
      <c r="X157" s="122" t="s">
        <v>450</v>
      </c>
      <c r="AC157" s="162"/>
    </row>
    <row r="158" spans="1:37" ht="36" customHeight="1" x14ac:dyDescent="0.25">
      <c r="A158" s="119"/>
      <c r="B158" s="100" t="s">
        <v>403</v>
      </c>
      <c r="C158" s="101"/>
      <c r="D158" s="102"/>
      <c r="E158" s="102"/>
      <c r="F158" s="102"/>
      <c r="G158" s="102"/>
      <c r="H158" s="102"/>
      <c r="I158" s="102"/>
      <c r="J158" s="102"/>
      <c r="K158" s="103"/>
      <c r="L158" s="104"/>
      <c r="M158" s="104"/>
      <c r="N158" s="104">
        <v>9338319</v>
      </c>
      <c r="O158" s="105"/>
      <c r="P158" s="104"/>
      <c r="Q158" s="105">
        <f t="shared" si="14"/>
        <v>9338319</v>
      </c>
      <c r="S158" s="105"/>
      <c r="T158" s="105">
        <f>+D158-N158</f>
        <v>-9338319</v>
      </c>
      <c r="U158" s="105"/>
      <c r="V158" s="105"/>
      <c r="W158" s="134"/>
      <c r="X158" s="122" t="s">
        <v>451</v>
      </c>
      <c r="AC158" s="162" t="s">
        <v>444</v>
      </c>
    </row>
    <row r="159" spans="1:37" s="158" customFormat="1" ht="38.25" customHeight="1" x14ac:dyDescent="0.25">
      <c r="A159" s="119"/>
      <c r="B159" s="100" t="s">
        <v>404</v>
      </c>
      <c r="C159" s="101"/>
      <c r="D159" s="102"/>
      <c r="E159" s="102"/>
      <c r="F159" s="102"/>
      <c r="G159" s="102">
        <f t="shared" si="11"/>
        <v>0</v>
      </c>
      <c r="H159" s="102"/>
      <c r="I159" s="102">
        <v>1612500</v>
      </c>
      <c r="J159" s="102"/>
      <c r="K159" s="103"/>
      <c r="L159" s="104">
        <f t="shared" si="12"/>
        <v>1612500</v>
      </c>
      <c r="M159" s="104"/>
      <c r="N159" s="104">
        <v>1612500</v>
      </c>
      <c r="O159" s="105"/>
      <c r="P159" s="104"/>
      <c r="Q159" s="105">
        <f t="shared" si="14"/>
        <v>1612500</v>
      </c>
      <c r="R159" s="133"/>
      <c r="S159" s="105">
        <f t="shared" si="13"/>
        <v>0</v>
      </c>
      <c r="T159" s="105">
        <f t="shared" si="13"/>
        <v>-1612500</v>
      </c>
      <c r="U159" s="105">
        <f t="shared" si="13"/>
        <v>0</v>
      </c>
      <c r="V159" s="105">
        <f t="shared" si="13"/>
        <v>0</v>
      </c>
      <c r="W159" s="134">
        <f t="shared" si="15"/>
        <v>-1612500</v>
      </c>
      <c r="X159" s="122"/>
      <c r="Y159" s="133"/>
      <c r="Z159" s="133"/>
      <c r="AA159" s="133"/>
      <c r="AB159" s="133"/>
      <c r="AC159" s="162" t="s">
        <v>444</v>
      </c>
      <c r="AE159" s="133"/>
      <c r="AF159" s="133"/>
      <c r="AG159" s="133"/>
      <c r="AH159" s="133"/>
      <c r="AI159" s="133"/>
      <c r="AJ159" s="133"/>
      <c r="AK159" s="133"/>
    </row>
    <row r="160" spans="1:37" s="158" customFormat="1" ht="36" hidden="1" customHeight="1" x14ac:dyDescent="0.25">
      <c r="A160" s="119"/>
      <c r="B160" s="118" t="s">
        <v>405</v>
      </c>
      <c r="C160" s="101"/>
      <c r="D160" s="102"/>
      <c r="E160" s="102"/>
      <c r="F160" s="102"/>
      <c r="G160" s="102">
        <f t="shared" si="11"/>
        <v>0</v>
      </c>
      <c r="H160" s="102"/>
      <c r="I160" s="102"/>
      <c r="J160" s="102"/>
      <c r="K160" s="103">
        <v>3000000</v>
      </c>
      <c r="L160" s="104">
        <f t="shared" si="12"/>
        <v>3000000</v>
      </c>
      <c r="M160" s="104"/>
      <c r="N160" s="104">
        <v>0</v>
      </c>
      <c r="O160" s="105"/>
      <c r="P160" s="104"/>
      <c r="Q160" s="105">
        <f t="shared" si="14"/>
        <v>0</v>
      </c>
      <c r="R160" s="133"/>
      <c r="S160" s="105">
        <f t="shared" si="13"/>
        <v>0</v>
      </c>
      <c r="T160" s="105">
        <f t="shared" si="13"/>
        <v>0</v>
      </c>
      <c r="U160" s="105">
        <f t="shared" si="13"/>
        <v>0</v>
      </c>
      <c r="V160" s="105">
        <f t="shared" si="13"/>
        <v>0</v>
      </c>
      <c r="W160" s="134">
        <f t="shared" si="15"/>
        <v>0</v>
      </c>
      <c r="X160" s="122" t="s">
        <v>452</v>
      </c>
      <c r="Y160" s="133"/>
      <c r="Z160" s="133"/>
      <c r="AA160" s="133"/>
      <c r="AB160" s="133"/>
      <c r="AC160" s="133"/>
      <c r="AE160" s="133"/>
      <c r="AF160" s="133"/>
      <c r="AG160" s="133"/>
      <c r="AH160" s="133"/>
      <c r="AI160" s="133"/>
      <c r="AJ160" s="133"/>
      <c r="AK160" s="133"/>
    </row>
    <row r="161" spans="1:37" s="158" customFormat="1" ht="58.5" hidden="1" customHeight="1" x14ac:dyDescent="0.25">
      <c r="A161" s="119"/>
      <c r="B161" s="118" t="s">
        <v>406</v>
      </c>
      <c r="C161" s="101"/>
      <c r="D161" s="102"/>
      <c r="E161" s="102"/>
      <c r="F161" s="102"/>
      <c r="G161" s="102">
        <f t="shared" si="11"/>
        <v>0</v>
      </c>
      <c r="H161" s="102"/>
      <c r="I161" s="102">
        <v>800000</v>
      </c>
      <c r="J161" s="102"/>
      <c r="K161" s="103"/>
      <c r="L161" s="104">
        <f t="shared" si="12"/>
        <v>800000</v>
      </c>
      <c r="M161" s="104"/>
      <c r="N161" s="104">
        <v>0</v>
      </c>
      <c r="O161" s="105"/>
      <c r="P161" s="104"/>
      <c r="Q161" s="105">
        <f t="shared" si="14"/>
        <v>0</v>
      </c>
      <c r="R161" s="133"/>
      <c r="S161" s="105">
        <f t="shared" si="13"/>
        <v>0</v>
      </c>
      <c r="T161" s="105">
        <f t="shared" si="13"/>
        <v>0</v>
      </c>
      <c r="U161" s="105">
        <f t="shared" si="13"/>
        <v>0</v>
      </c>
      <c r="V161" s="105">
        <f t="shared" si="13"/>
        <v>0</v>
      </c>
      <c r="W161" s="134">
        <f t="shared" si="15"/>
        <v>0</v>
      </c>
      <c r="X161" s="122" t="s">
        <v>452</v>
      </c>
      <c r="Y161" s="133"/>
      <c r="Z161" s="133"/>
      <c r="AA161" s="133"/>
      <c r="AB161" s="133"/>
      <c r="AC161" s="133"/>
      <c r="AE161" s="133"/>
      <c r="AF161" s="133"/>
      <c r="AG161" s="133"/>
      <c r="AH161" s="133"/>
      <c r="AI161" s="133"/>
      <c r="AJ161" s="133"/>
      <c r="AK161" s="133"/>
    </row>
    <row r="162" spans="1:37" s="158" customFormat="1" ht="15.75" customHeight="1" x14ac:dyDescent="0.25">
      <c r="A162" s="119">
        <v>25</v>
      </c>
      <c r="B162" s="120" t="s">
        <v>82</v>
      </c>
      <c r="C162" s="101">
        <v>16122962</v>
      </c>
      <c r="D162" s="102">
        <v>6086416</v>
      </c>
      <c r="E162" s="102"/>
      <c r="F162" s="102"/>
      <c r="G162" s="102">
        <f t="shared" si="11"/>
        <v>22209378</v>
      </c>
      <c r="H162" s="102">
        <v>16122962</v>
      </c>
      <c r="I162" s="102">
        <v>6153044</v>
      </c>
      <c r="J162" s="102"/>
      <c r="K162" s="103"/>
      <c r="L162" s="104">
        <f t="shared" si="12"/>
        <v>22276006</v>
      </c>
      <c r="M162" s="104">
        <v>16122962</v>
      </c>
      <c r="N162" s="104">
        <v>5842600</v>
      </c>
      <c r="O162" s="105">
        <v>0</v>
      </c>
      <c r="P162" s="104">
        <v>0</v>
      </c>
      <c r="Q162" s="105">
        <f t="shared" si="14"/>
        <v>21965562</v>
      </c>
      <c r="R162" s="133"/>
      <c r="S162" s="105">
        <f t="shared" si="13"/>
        <v>0</v>
      </c>
      <c r="T162" s="105">
        <f t="shared" si="13"/>
        <v>243816</v>
      </c>
      <c r="U162" s="105">
        <f t="shared" si="13"/>
        <v>0</v>
      </c>
      <c r="V162" s="105">
        <f t="shared" si="13"/>
        <v>0</v>
      </c>
      <c r="W162" s="134">
        <f t="shared" si="15"/>
        <v>243816</v>
      </c>
      <c r="X162" s="122"/>
      <c r="Y162" s="133"/>
      <c r="Z162" s="133"/>
      <c r="AA162" s="133"/>
      <c r="AB162" s="133"/>
      <c r="AC162" s="161" t="s">
        <v>444</v>
      </c>
      <c r="AE162" s="133"/>
      <c r="AF162" s="133"/>
      <c r="AG162" s="133"/>
      <c r="AH162" s="133"/>
      <c r="AI162" s="133"/>
      <c r="AJ162" s="133"/>
      <c r="AK162" s="133"/>
    </row>
    <row r="163" spans="1:37" s="158" customFormat="1" ht="41.25" customHeight="1" x14ac:dyDescent="0.25">
      <c r="A163" s="119"/>
      <c r="B163" s="100" t="s">
        <v>407</v>
      </c>
      <c r="C163" s="101"/>
      <c r="D163" s="102">
        <v>15000000</v>
      </c>
      <c r="E163" s="102"/>
      <c r="F163" s="102"/>
      <c r="G163" s="102">
        <f t="shared" si="11"/>
        <v>15000000</v>
      </c>
      <c r="H163" s="102"/>
      <c r="I163" s="102">
        <v>15000000</v>
      </c>
      <c r="J163" s="102"/>
      <c r="K163" s="103"/>
      <c r="L163" s="104">
        <f t="shared" si="12"/>
        <v>15000000</v>
      </c>
      <c r="M163" s="104"/>
      <c r="N163" s="104">
        <v>15000000</v>
      </c>
      <c r="O163" s="105"/>
      <c r="P163" s="104"/>
      <c r="Q163" s="105">
        <f t="shared" si="14"/>
        <v>15000000</v>
      </c>
      <c r="R163" s="133"/>
      <c r="S163" s="105">
        <f t="shared" si="13"/>
        <v>0</v>
      </c>
      <c r="T163" s="105">
        <f t="shared" si="13"/>
        <v>0</v>
      </c>
      <c r="U163" s="105">
        <f t="shared" si="13"/>
        <v>0</v>
      </c>
      <c r="V163" s="105">
        <f t="shared" si="13"/>
        <v>0</v>
      </c>
      <c r="W163" s="134">
        <f t="shared" si="15"/>
        <v>0</v>
      </c>
      <c r="X163" s="122"/>
      <c r="Y163" s="133"/>
      <c r="Z163" s="133"/>
      <c r="AA163" s="133"/>
      <c r="AB163" s="133"/>
      <c r="AC163" s="161" t="s">
        <v>444</v>
      </c>
      <c r="AE163" s="133"/>
      <c r="AF163" s="133"/>
      <c r="AG163" s="133"/>
      <c r="AH163" s="133"/>
      <c r="AI163" s="133"/>
      <c r="AJ163" s="133"/>
      <c r="AK163" s="133"/>
    </row>
    <row r="164" spans="1:37" s="158" customFormat="1" ht="15.75" customHeight="1" x14ac:dyDescent="0.25">
      <c r="A164" s="119">
        <v>26</v>
      </c>
      <c r="B164" s="120" t="s">
        <v>58</v>
      </c>
      <c r="C164" s="101">
        <v>18959503</v>
      </c>
      <c r="D164" s="102">
        <v>55832204</v>
      </c>
      <c r="E164" s="102"/>
      <c r="F164" s="102"/>
      <c r="G164" s="102">
        <f t="shared" si="11"/>
        <v>74791707</v>
      </c>
      <c r="H164" s="102">
        <v>18959503</v>
      </c>
      <c r="I164" s="102">
        <v>75551740</v>
      </c>
      <c r="J164" s="102"/>
      <c r="K164" s="103">
        <v>38250566</v>
      </c>
      <c r="L164" s="104">
        <f t="shared" si="12"/>
        <v>132761809</v>
      </c>
      <c r="M164" s="104">
        <v>18959503</v>
      </c>
      <c r="N164" s="104">
        <v>62006159</v>
      </c>
      <c r="O164" s="105">
        <v>0</v>
      </c>
      <c r="P164" s="104">
        <v>4913000</v>
      </c>
      <c r="Q164" s="105">
        <f t="shared" si="14"/>
        <v>85878662</v>
      </c>
      <c r="R164" s="133"/>
      <c r="S164" s="105">
        <f t="shared" si="13"/>
        <v>0</v>
      </c>
      <c r="T164" s="105">
        <f>+D164-N164</f>
        <v>-6173955</v>
      </c>
      <c r="U164" s="105">
        <f t="shared" si="13"/>
        <v>0</v>
      </c>
      <c r="V164" s="105">
        <f t="shared" si="13"/>
        <v>-4913000</v>
      </c>
      <c r="W164" s="134">
        <f t="shared" si="15"/>
        <v>-11086955</v>
      </c>
      <c r="X164" s="122"/>
      <c r="Y164" s="133"/>
      <c r="Z164" s="133"/>
      <c r="AA164" s="133"/>
      <c r="AB164" s="133"/>
      <c r="AC164" s="161" t="s">
        <v>444</v>
      </c>
      <c r="AE164" s="133"/>
      <c r="AF164" s="133"/>
      <c r="AG164" s="133"/>
      <c r="AH164" s="133"/>
      <c r="AI164" s="133"/>
      <c r="AJ164" s="133"/>
      <c r="AK164" s="133"/>
    </row>
    <row r="165" spans="1:37" s="158" customFormat="1" ht="33" customHeight="1" x14ac:dyDescent="0.25">
      <c r="A165" s="119"/>
      <c r="B165" s="100" t="s">
        <v>408</v>
      </c>
      <c r="C165" s="101"/>
      <c r="D165" s="102">
        <v>1147800</v>
      </c>
      <c r="E165" s="102"/>
      <c r="F165" s="102"/>
      <c r="G165" s="102">
        <f t="shared" si="11"/>
        <v>1147800</v>
      </c>
      <c r="H165" s="102"/>
      <c r="I165" s="102">
        <v>1168200</v>
      </c>
      <c r="J165" s="102"/>
      <c r="K165" s="103"/>
      <c r="L165" s="104">
        <f t="shared" si="12"/>
        <v>1168200</v>
      </c>
      <c r="M165" s="104">
        <v>0</v>
      </c>
      <c r="N165" s="104">
        <v>1147800</v>
      </c>
      <c r="O165" s="105"/>
      <c r="P165" s="104"/>
      <c r="Q165" s="105">
        <f t="shared" si="14"/>
        <v>1147800</v>
      </c>
      <c r="R165" s="133"/>
      <c r="S165" s="105">
        <f t="shared" si="13"/>
        <v>0</v>
      </c>
      <c r="T165" s="105">
        <f t="shared" si="13"/>
        <v>0</v>
      </c>
      <c r="U165" s="105">
        <f t="shared" si="13"/>
        <v>0</v>
      </c>
      <c r="V165" s="105">
        <f t="shared" si="13"/>
        <v>0</v>
      </c>
      <c r="W165" s="134">
        <f t="shared" si="15"/>
        <v>0</v>
      </c>
      <c r="X165" s="122"/>
      <c r="Y165" s="133"/>
      <c r="Z165" s="133"/>
      <c r="AA165" s="133"/>
      <c r="AB165" s="133"/>
      <c r="AC165" s="161" t="s">
        <v>444</v>
      </c>
      <c r="AE165" s="133"/>
      <c r="AF165" s="133"/>
      <c r="AG165" s="133"/>
      <c r="AH165" s="133"/>
      <c r="AI165" s="133"/>
      <c r="AJ165" s="133"/>
      <c r="AK165" s="133"/>
    </row>
    <row r="166" spans="1:37" s="158" customFormat="1" ht="32.25" customHeight="1" x14ac:dyDescent="0.25">
      <c r="A166" s="119"/>
      <c r="B166" s="100" t="s">
        <v>237</v>
      </c>
      <c r="C166" s="101"/>
      <c r="D166" s="102">
        <v>2475612</v>
      </c>
      <c r="E166" s="102"/>
      <c r="F166" s="102"/>
      <c r="G166" s="102">
        <f t="shared" si="11"/>
        <v>2475612</v>
      </c>
      <c r="H166" s="102"/>
      <c r="I166" s="102">
        <v>4405109.3099999996</v>
      </c>
      <c r="J166" s="102"/>
      <c r="K166" s="103">
        <v>5924680</v>
      </c>
      <c r="L166" s="104">
        <f t="shared" si="12"/>
        <v>10329789.309999999</v>
      </c>
      <c r="M166" s="104"/>
      <c r="N166" s="104">
        <v>2544400</v>
      </c>
      <c r="O166" s="105"/>
      <c r="P166" s="104"/>
      <c r="Q166" s="105">
        <f t="shared" si="14"/>
        <v>2544400</v>
      </c>
      <c r="R166" s="133"/>
      <c r="S166" s="105">
        <f t="shared" si="13"/>
        <v>0</v>
      </c>
      <c r="T166" s="105">
        <f t="shared" si="13"/>
        <v>-68788</v>
      </c>
      <c r="U166" s="105">
        <f t="shared" si="13"/>
        <v>0</v>
      </c>
      <c r="V166" s="105">
        <f t="shared" si="13"/>
        <v>0</v>
      </c>
      <c r="W166" s="134">
        <f t="shared" si="15"/>
        <v>-68788</v>
      </c>
      <c r="X166" s="122"/>
      <c r="Y166" s="135"/>
      <c r="Z166" s="163"/>
      <c r="AA166" s="133"/>
      <c r="AB166" s="133"/>
      <c r="AC166" s="161" t="s">
        <v>444</v>
      </c>
      <c r="AE166" s="133"/>
      <c r="AF166" s="133"/>
      <c r="AG166" s="133"/>
      <c r="AH166" s="133"/>
      <c r="AI166" s="133"/>
      <c r="AJ166" s="133"/>
      <c r="AK166" s="133"/>
    </row>
    <row r="167" spans="1:37" s="158" customFormat="1" ht="32.25" hidden="1" customHeight="1" x14ac:dyDescent="0.25">
      <c r="A167" s="119"/>
      <c r="B167" s="118" t="s">
        <v>409</v>
      </c>
      <c r="C167" s="101"/>
      <c r="D167" s="102"/>
      <c r="E167" s="102"/>
      <c r="F167" s="102"/>
      <c r="G167" s="102">
        <f t="shared" si="11"/>
        <v>0</v>
      </c>
      <c r="H167" s="102"/>
      <c r="I167" s="102">
        <v>2615000</v>
      </c>
      <c r="J167" s="102"/>
      <c r="K167" s="103"/>
      <c r="L167" s="104">
        <f t="shared" si="12"/>
        <v>2615000</v>
      </c>
      <c r="M167" s="104"/>
      <c r="N167" s="104"/>
      <c r="O167" s="105"/>
      <c r="P167" s="104"/>
      <c r="Q167" s="105">
        <f t="shared" si="14"/>
        <v>0</v>
      </c>
      <c r="R167" s="133"/>
      <c r="S167" s="105">
        <f t="shared" si="13"/>
        <v>0</v>
      </c>
      <c r="T167" s="105">
        <f t="shared" si="13"/>
        <v>0</v>
      </c>
      <c r="U167" s="105">
        <f t="shared" si="13"/>
        <v>0</v>
      </c>
      <c r="V167" s="105">
        <f t="shared" si="13"/>
        <v>0</v>
      </c>
      <c r="W167" s="134">
        <f t="shared" si="15"/>
        <v>0</v>
      </c>
      <c r="X167" s="122" t="s">
        <v>453</v>
      </c>
      <c r="Y167" s="133"/>
      <c r="Z167" s="133"/>
      <c r="AA167" s="133"/>
      <c r="AB167" s="133"/>
      <c r="AC167" s="133"/>
      <c r="AE167" s="133"/>
      <c r="AF167" s="133"/>
      <c r="AG167" s="133"/>
      <c r="AH167" s="133"/>
      <c r="AI167" s="133"/>
      <c r="AJ167" s="133"/>
      <c r="AK167" s="133"/>
    </row>
    <row r="168" spans="1:37" s="158" customFormat="1" ht="34.5" hidden="1" customHeight="1" x14ac:dyDescent="0.25">
      <c r="A168" s="119"/>
      <c r="B168" s="118" t="s">
        <v>410</v>
      </c>
      <c r="C168" s="101"/>
      <c r="D168" s="102"/>
      <c r="E168" s="102"/>
      <c r="F168" s="102"/>
      <c r="G168" s="102">
        <f t="shared" si="11"/>
        <v>0</v>
      </c>
      <c r="H168" s="102"/>
      <c r="I168" s="102">
        <f>650000+52500</f>
        <v>702500</v>
      </c>
      <c r="J168" s="102"/>
      <c r="K168" s="103">
        <v>863000</v>
      </c>
      <c r="L168" s="104">
        <f t="shared" si="12"/>
        <v>1565500</v>
      </c>
      <c r="M168" s="104"/>
      <c r="N168" s="104"/>
      <c r="O168" s="105"/>
      <c r="P168" s="104"/>
      <c r="Q168" s="105">
        <f t="shared" si="14"/>
        <v>0</v>
      </c>
      <c r="R168" s="133"/>
      <c r="S168" s="105">
        <f t="shared" si="13"/>
        <v>0</v>
      </c>
      <c r="T168" s="105">
        <f t="shared" si="13"/>
        <v>0</v>
      </c>
      <c r="U168" s="105">
        <f t="shared" si="13"/>
        <v>0</v>
      </c>
      <c r="V168" s="105">
        <f t="shared" si="13"/>
        <v>0</v>
      </c>
      <c r="W168" s="134">
        <f t="shared" si="15"/>
        <v>0</v>
      </c>
      <c r="X168" s="122" t="s">
        <v>454</v>
      </c>
      <c r="Y168" s="133"/>
      <c r="Z168" s="133"/>
      <c r="AA168" s="133"/>
      <c r="AB168" s="133"/>
      <c r="AC168" s="133"/>
      <c r="AE168" s="133"/>
      <c r="AF168" s="133"/>
      <c r="AG168" s="133"/>
      <c r="AH168" s="133"/>
      <c r="AI168" s="133"/>
      <c r="AJ168" s="133"/>
      <c r="AK168" s="133"/>
    </row>
    <row r="169" spans="1:37" s="158" customFormat="1" ht="51" customHeight="1" x14ac:dyDescent="0.25">
      <c r="A169" s="119"/>
      <c r="B169" s="100" t="s">
        <v>411</v>
      </c>
      <c r="C169" s="101"/>
      <c r="D169" s="102"/>
      <c r="E169" s="102"/>
      <c r="F169" s="102"/>
      <c r="G169" s="102">
        <f t="shared" si="11"/>
        <v>0</v>
      </c>
      <c r="H169" s="102"/>
      <c r="I169" s="102">
        <v>26023221</v>
      </c>
      <c r="J169" s="102"/>
      <c r="K169" s="103"/>
      <c r="L169" s="104">
        <f t="shared" si="12"/>
        <v>26023221</v>
      </c>
      <c r="M169" s="104"/>
      <c r="N169" s="104">
        <v>16720000</v>
      </c>
      <c r="O169" s="105"/>
      <c r="P169" s="104"/>
      <c r="Q169" s="105">
        <f t="shared" si="14"/>
        <v>16720000</v>
      </c>
      <c r="R169" s="133"/>
      <c r="S169" s="105">
        <f t="shared" si="13"/>
        <v>0</v>
      </c>
      <c r="T169" s="105">
        <f t="shared" si="13"/>
        <v>-16720000</v>
      </c>
      <c r="U169" s="105">
        <f t="shared" si="13"/>
        <v>0</v>
      </c>
      <c r="V169" s="105">
        <f t="shared" si="13"/>
        <v>0</v>
      </c>
      <c r="W169" s="134">
        <f t="shared" si="15"/>
        <v>-16720000</v>
      </c>
      <c r="X169" s="122"/>
      <c r="Y169" s="133"/>
      <c r="Z169" s="133"/>
      <c r="AA169" s="133"/>
      <c r="AB169" s="133"/>
      <c r="AC169" s="161" t="s">
        <v>444</v>
      </c>
      <c r="AE169" s="133"/>
      <c r="AF169" s="133"/>
      <c r="AG169" s="133"/>
      <c r="AH169" s="133"/>
      <c r="AI169" s="133"/>
      <c r="AJ169" s="133"/>
      <c r="AK169" s="133"/>
    </row>
    <row r="170" spans="1:37" s="158" customFormat="1" ht="15.75" customHeight="1" x14ac:dyDescent="0.25">
      <c r="A170" s="119">
        <v>27</v>
      </c>
      <c r="B170" s="120" t="s">
        <v>23</v>
      </c>
      <c r="C170" s="101">
        <v>74833241</v>
      </c>
      <c r="D170" s="102">
        <v>38026088</v>
      </c>
      <c r="E170" s="102"/>
      <c r="F170" s="102"/>
      <c r="G170" s="102">
        <f t="shared" si="11"/>
        <v>112859329</v>
      </c>
      <c r="H170" s="102">
        <v>74833241</v>
      </c>
      <c r="I170" s="102">
        <v>42891066</v>
      </c>
      <c r="J170" s="102"/>
      <c r="K170" s="103">
        <v>12653700</v>
      </c>
      <c r="L170" s="104">
        <f t="shared" si="12"/>
        <v>130378007</v>
      </c>
      <c r="M170" s="104">
        <v>74833241</v>
      </c>
      <c r="N170" s="104">
        <v>22794033</v>
      </c>
      <c r="O170" s="105">
        <v>0</v>
      </c>
      <c r="P170" s="104">
        <v>6276600</v>
      </c>
      <c r="Q170" s="105">
        <f t="shared" si="14"/>
        <v>103903874</v>
      </c>
      <c r="R170" s="133"/>
      <c r="S170" s="105">
        <f t="shared" si="13"/>
        <v>0</v>
      </c>
      <c r="T170" s="105">
        <f t="shared" si="13"/>
        <v>15232055</v>
      </c>
      <c r="U170" s="105">
        <f t="shared" si="13"/>
        <v>0</v>
      </c>
      <c r="V170" s="105">
        <f t="shared" si="13"/>
        <v>-6276600</v>
      </c>
      <c r="W170" s="134">
        <f t="shared" si="15"/>
        <v>8955455</v>
      </c>
      <c r="X170" s="122"/>
      <c r="Y170" s="133"/>
      <c r="Z170" s="133"/>
      <c r="AA170" s="133"/>
      <c r="AB170" s="133"/>
      <c r="AC170" s="162" t="s">
        <v>444</v>
      </c>
      <c r="AE170" s="133"/>
      <c r="AF170" s="133"/>
      <c r="AG170" s="133"/>
      <c r="AH170" s="133"/>
      <c r="AI170" s="133"/>
      <c r="AJ170" s="133"/>
      <c r="AK170" s="133"/>
    </row>
    <row r="171" spans="1:37" s="158" customFormat="1" ht="35.25" customHeight="1" x14ac:dyDescent="0.25">
      <c r="A171" s="119"/>
      <c r="B171" s="100" t="s">
        <v>238</v>
      </c>
      <c r="C171" s="101"/>
      <c r="D171" s="102">
        <v>2907095</v>
      </c>
      <c r="E171" s="102"/>
      <c r="F171" s="102"/>
      <c r="G171" s="102">
        <f t="shared" si="11"/>
        <v>2907095</v>
      </c>
      <c r="H171" s="102"/>
      <c r="I171" s="102">
        <v>2907095</v>
      </c>
      <c r="J171" s="102"/>
      <c r="K171" s="103"/>
      <c r="L171" s="104">
        <f t="shared" si="12"/>
        <v>2907095</v>
      </c>
      <c r="M171" s="104"/>
      <c r="N171" s="104">
        <v>2907095</v>
      </c>
      <c r="O171" s="105"/>
      <c r="P171" s="104"/>
      <c r="Q171" s="105">
        <f t="shared" si="14"/>
        <v>2907095</v>
      </c>
      <c r="R171" s="133"/>
      <c r="S171" s="105">
        <f t="shared" si="13"/>
        <v>0</v>
      </c>
      <c r="T171" s="105">
        <f t="shared" si="13"/>
        <v>0</v>
      </c>
      <c r="U171" s="105">
        <f t="shared" si="13"/>
        <v>0</v>
      </c>
      <c r="V171" s="105">
        <f t="shared" si="13"/>
        <v>0</v>
      </c>
      <c r="W171" s="134">
        <f t="shared" si="15"/>
        <v>0</v>
      </c>
      <c r="X171" s="122"/>
      <c r="Y171" s="133"/>
      <c r="Z171" s="133"/>
      <c r="AA171" s="133"/>
      <c r="AB171" s="133"/>
      <c r="AC171" s="162" t="s">
        <v>444</v>
      </c>
      <c r="AE171" s="133"/>
      <c r="AF171" s="133"/>
      <c r="AG171" s="133"/>
      <c r="AH171" s="133"/>
      <c r="AI171" s="133"/>
      <c r="AJ171" s="133"/>
      <c r="AK171" s="133"/>
    </row>
    <row r="172" spans="1:37" s="158" customFormat="1" ht="32.25" customHeight="1" x14ac:dyDescent="0.25">
      <c r="A172" s="119"/>
      <c r="B172" s="100" t="s">
        <v>412</v>
      </c>
      <c r="C172" s="101"/>
      <c r="D172" s="102">
        <f>20000000+(10637000*0.5)</f>
        <v>25318500</v>
      </c>
      <c r="E172" s="102"/>
      <c r="F172" s="102"/>
      <c r="G172" s="102">
        <f t="shared" si="11"/>
        <v>25318500</v>
      </c>
      <c r="H172" s="102"/>
      <c r="I172" s="102">
        <v>25318817</v>
      </c>
      <c r="J172" s="102"/>
      <c r="K172" s="103"/>
      <c r="L172" s="104">
        <f t="shared" si="12"/>
        <v>25318817</v>
      </c>
      <c r="M172" s="104"/>
      <c r="N172" s="104">
        <v>25319393</v>
      </c>
      <c r="O172" s="105"/>
      <c r="P172" s="104"/>
      <c r="Q172" s="105">
        <f t="shared" si="14"/>
        <v>25319393</v>
      </c>
      <c r="R172" s="133"/>
      <c r="S172" s="105">
        <f t="shared" si="13"/>
        <v>0</v>
      </c>
      <c r="T172" s="105">
        <f t="shared" si="13"/>
        <v>-893</v>
      </c>
      <c r="U172" s="105">
        <f t="shared" si="13"/>
        <v>0</v>
      </c>
      <c r="V172" s="105">
        <f t="shared" si="13"/>
        <v>0</v>
      </c>
      <c r="W172" s="134">
        <f t="shared" si="15"/>
        <v>-893</v>
      </c>
      <c r="X172" s="122"/>
      <c r="Y172" s="133"/>
      <c r="Z172" s="133"/>
      <c r="AA172" s="133"/>
      <c r="AB172" s="133"/>
      <c r="AC172" s="162" t="s">
        <v>444</v>
      </c>
      <c r="AE172" s="133"/>
      <c r="AF172" s="133"/>
      <c r="AG172" s="133"/>
      <c r="AH172" s="133"/>
      <c r="AI172" s="133"/>
      <c r="AJ172" s="133"/>
      <c r="AK172" s="133"/>
    </row>
    <row r="173" spans="1:37" s="158" customFormat="1" ht="15.75" customHeight="1" x14ac:dyDescent="0.25">
      <c r="A173" s="119"/>
      <c r="B173" s="100" t="s">
        <v>239</v>
      </c>
      <c r="C173" s="101"/>
      <c r="D173" s="102">
        <v>3336420</v>
      </c>
      <c r="E173" s="102"/>
      <c r="F173" s="102"/>
      <c r="G173" s="102">
        <f t="shared" si="11"/>
        <v>3336420</v>
      </c>
      <c r="H173" s="102"/>
      <c r="I173" s="102">
        <v>3336420</v>
      </c>
      <c r="J173" s="102"/>
      <c r="K173" s="103">
        <v>6663580</v>
      </c>
      <c r="L173" s="104">
        <f t="shared" si="12"/>
        <v>10000000</v>
      </c>
      <c r="M173" s="104"/>
      <c r="N173" s="104">
        <v>3332520</v>
      </c>
      <c r="O173" s="105"/>
      <c r="P173" s="104">
        <f>4200000+2467480</f>
        <v>6667480</v>
      </c>
      <c r="Q173" s="105">
        <f t="shared" si="14"/>
        <v>10000000</v>
      </c>
      <c r="R173" s="133"/>
      <c r="S173" s="105">
        <f t="shared" si="13"/>
        <v>0</v>
      </c>
      <c r="T173" s="105">
        <f t="shared" si="13"/>
        <v>3900</v>
      </c>
      <c r="U173" s="105">
        <f t="shared" si="13"/>
        <v>0</v>
      </c>
      <c r="V173" s="105">
        <f t="shared" si="13"/>
        <v>-6667480</v>
      </c>
      <c r="W173" s="134">
        <f t="shared" si="15"/>
        <v>-6663580</v>
      </c>
      <c r="X173" s="122"/>
      <c r="Y173" s="133"/>
      <c r="Z173" s="133"/>
      <c r="AA173" s="133"/>
      <c r="AB173" s="133"/>
      <c r="AC173" s="162" t="s">
        <v>444</v>
      </c>
      <c r="AE173" s="133"/>
      <c r="AF173" s="133"/>
      <c r="AG173" s="133"/>
      <c r="AH173" s="133"/>
      <c r="AI173" s="133"/>
      <c r="AJ173" s="133"/>
      <c r="AK173" s="133"/>
    </row>
    <row r="174" spans="1:37" s="158" customFormat="1" ht="37.5" customHeight="1" x14ac:dyDescent="0.25">
      <c r="A174" s="119"/>
      <c r="B174" s="100" t="s">
        <v>413</v>
      </c>
      <c r="C174" s="101"/>
      <c r="D174" s="102"/>
      <c r="E174" s="102"/>
      <c r="F174" s="102"/>
      <c r="G174" s="102">
        <f t="shared" si="11"/>
        <v>0</v>
      </c>
      <c r="H174" s="102"/>
      <c r="I174" s="102">
        <v>18220820</v>
      </c>
      <c r="J174" s="102"/>
      <c r="K174" s="103"/>
      <c r="L174" s="104">
        <f t="shared" si="12"/>
        <v>18220820</v>
      </c>
      <c r="M174" s="104"/>
      <c r="N174" s="104">
        <v>17870960</v>
      </c>
      <c r="O174" s="105"/>
      <c r="P174" s="104"/>
      <c r="Q174" s="105">
        <f t="shared" si="14"/>
        <v>17870960</v>
      </c>
      <c r="R174" s="133"/>
      <c r="S174" s="105">
        <f t="shared" si="13"/>
        <v>0</v>
      </c>
      <c r="T174" s="105">
        <f t="shared" si="13"/>
        <v>-17870960</v>
      </c>
      <c r="U174" s="105">
        <f t="shared" si="13"/>
        <v>0</v>
      </c>
      <c r="V174" s="105">
        <f t="shared" si="13"/>
        <v>0</v>
      </c>
      <c r="W174" s="134">
        <f t="shared" si="15"/>
        <v>-17870960</v>
      </c>
      <c r="X174" s="122"/>
      <c r="Y174" s="133"/>
      <c r="Z174" s="133"/>
      <c r="AA174" s="133"/>
      <c r="AB174" s="133"/>
      <c r="AC174" s="162" t="s">
        <v>444</v>
      </c>
      <c r="AE174" s="133"/>
      <c r="AF174" s="133"/>
      <c r="AG174" s="133"/>
      <c r="AH174" s="133"/>
      <c r="AI174" s="133"/>
      <c r="AJ174" s="133"/>
      <c r="AK174" s="133"/>
    </row>
    <row r="175" spans="1:37" ht="36" customHeight="1" x14ac:dyDescent="0.25">
      <c r="A175" s="119"/>
      <c r="B175" s="100" t="s">
        <v>414</v>
      </c>
      <c r="C175" s="101"/>
      <c r="D175" s="102"/>
      <c r="E175" s="102"/>
      <c r="F175" s="102"/>
      <c r="G175" s="102">
        <f t="shared" si="11"/>
        <v>0</v>
      </c>
      <c r="H175" s="102"/>
      <c r="I175" s="102">
        <v>1927960</v>
      </c>
      <c r="J175" s="102"/>
      <c r="K175" s="103">
        <v>2994500</v>
      </c>
      <c r="L175" s="104">
        <f t="shared" si="12"/>
        <v>4922460</v>
      </c>
      <c r="M175" s="104"/>
      <c r="N175" s="104">
        <f>741500+1411400</f>
        <v>2152900</v>
      </c>
      <c r="O175" s="105"/>
      <c r="P175" s="104">
        <f>50000+250000+1300000+75000+1078000</f>
        <v>2753000</v>
      </c>
      <c r="Q175" s="105">
        <f t="shared" si="14"/>
        <v>4905900</v>
      </c>
      <c r="S175" s="105">
        <f t="shared" si="13"/>
        <v>0</v>
      </c>
      <c r="T175" s="105">
        <f t="shared" si="13"/>
        <v>-2152900</v>
      </c>
      <c r="U175" s="105">
        <f t="shared" si="13"/>
        <v>0</v>
      </c>
      <c r="V175" s="105">
        <f t="shared" si="13"/>
        <v>-2753000</v>
      </c>
      <c r="W175" s="134">
        <f t="shared" si="15"/>
        <v>-4905900</v>
      </c>
      <c r="X175" s="122"/>
      <c r="AC175" s="162" t="s">
        <v>444</v>
      </c>
    </row>
    <row r="176" spans="1:37" ht="36" hidden="1" customHeight="1" x14ac:dyDescent="0.25">
      <c r="A176" s="119"/>
      <c r="B176" s="118" t="s">
        <v>415</v>
      </c>
      <c r="C176" s="101"/>
      <c r="D176" s="102"/>
      <c r="E176" s="102"/>
      <c r="F176" s="102"/>
      <c r="G176" s="102">
        <f t="shared" si="11"/>
        <v>0</v>
      </c>
      <c r="H176" s="102"/>
      <c r="I176" s="102">
        <v>132294178.64</v>
      </c>
      <c r="J176" s="102"/>
      <c r="K176" s="103"/>
      <c r="L176" s="104">
        <f t="shared" si="12"/>
        <v>132294178.64</v>
      </c>
      <c r="M176" s="104"/>
      <c r="N176" s="104"/>
      <c r="O176" s="105"/>
      <c r="P176" s="104"/>
      <c r="Q176" s="105">
        <f t="shared" si="14"/>
        <v>0</v>
      </c>
      <c r="S176" s="105">
        <f t="shared" si="13"/>
        <v>0</v>
      </c>
      <c r="T176" s="105">
        <f t="shared" si="13"/>
        <v>0</v>
      </c>
      <c r="U176" s="105">
        <f t="shared" si="13"/>
        <v>0</v>
      </c>
      <c r="V176" s="105">
        <f t="shared" si="13"/>
        <v>0</v>
      </c>
      <c r="W176" s="134">
        <f t="shared" si="15"/>
        <v>0</v>
      </c>
      <c r="X176" s="122" t="s">
        <v>455</v>
      </c>
      <c r="AC176" s="162"/>
    </row>
    <row r="177" spans="1:37" ht="43.5" customHeight="1" x14ac:dyDescent="0.25">
      <c r="A177" s="119">
        <v>28</v>
      </c>
      <c r="B177" s="120" t="s">
        <v>213</v>
      </c>
      <c r="C177" s="101">
        <v>37897672</v>
      </c>
      <c r="D177" s="102">
        <f>23480347+(3000000*0.5)</f>
        <v>24980347</v>
      </c>
      <c r="E177" s="102"/>
      <c r="F177" s="102"/>
      <c r="G177" s="102">
        <f t="shared" si="11"/>
        <v>62878019</v>
      </c>
      <c r="H177" s="102">
        <v>37897672</v>
      </c>
      <c r="I177" s="102">
        <v>24980346</v>
      </c>
      <c r="J177" s="102"/>
      <c r="K177" s="103">
        <v>1819375</v>
      </c>
      <c r="L177" s="104">
        <f t="shared" si="12"/>
        <v>64697393</v>
      </c>
      <c r="M177" s="104">
        <v>37897672</v>
      </c>
      <c r="N177" s="104">
        <v>24980346</v>
      </c>
      <c r="O177" s="105"/>
      <c r="P177" s="104">
        <v>1819375</v>
      </c>
      <c r="Q177" s="105">
        <f t="shared" si="14"/>
        <v>64697393</v>
      </c>
      <c r="S177" s="105">
        <f t="shared" si="13"/>
        <v>0</v>
      </c>
      <c r="T177" s="105">
        <f t="shared" si="13"/>
        <v>1</v>
      </c>
      <c r="U177" s="105">
        <f t="shared" si="13"/>
        <v>0</v>
      </c>
      <c r="V177" s="105">
        <f t="shared" si="13"/>
        <v>-1819375</v>
      </c>
      <c r="W177" s="134">
        <f t="shared" si="15"/>
        <v>-1819374</v>
      </c>
      <c r="X177" s="122"/>
      <c r="AC177" s="162" t="s">
        <v>444</v>
      </c>
    </row>
    <row r="178" spans="1:37" ht="15.6" customHeight="1" x14ac:dyDescent="0.25">
      <c r="A178" s="119">
        <v>29</v>
      </c>
      <c r="B178" s="120" t="s">
        <v>214</v>
      </c>
      <c r="C178" s="101">
        <v>5711859</v>
      </c>
      <c r="D178" s="102">
        <v>16104400</v>
      </c>
      <c r="E178" s="102"/>
      <c r="F178" s="102"/>
      <c r="G178" s="102">
        <f t="shared" si="11"/>
        <v>21816259</v>
      </c>
      <c r="H178" s="102">
        <v>5711859</v>
      </c>
      <c r="I178" s="102">
        <v>15737208</v>
      </c>
      <c r="J178" s="102"/>
      <c r="K178" s="103">
        <v>1750500</v>
      </c>
      <c r="L178" s="104">
        <f t="shared" si="12"/>
        <v>23199567</v>
      </c>
      <c r="M178" s="104">
        <v>5711859</v>
      </c>
      <c r="N178" s="104">
        <v>16085320</v>
      </c>
      <c r="O178" s="105"/>
      <c r="P178" s="104">
        <v>1460000</v>
      </c>
      <c r="Q178" s="105">
        <f t="shared" si="14"/>
        <v>23257179</v>
      </c>
      <c r="S178" s="105">
        <f t="shared" si="13"/>
        <v>0</v>
      </c>
      <c r="T178" s="105">
        <f t="shared" si="13"/>
        <v>19080</v>
      </c>
      <c r="U178" s="105">
        <f t="shared" si="13"/>
        <v>0</v>
      </c>
      <c r="V178" s="105">
        <f t="shared" si="13"/>
        <v>-1460000</v>
      </c>
      <c r="W178" s="134">
        <f t="shared" si="15"/>
        <v>-1440920</v>
      </c>
      <c r="X178" s="122"/>
      <c r="AC178" s="161" t="s">
        <v>444</v>
      </c>
    </row>
    <row r="179" spans="1:37" ht="15.6" customHeight="1" x14ac:dyDescent="0.25">
      <c r="A179" s="119">
        <v>30</v>
      </c>
      <c r="B179" s="120" t="s">
        <v>24</v>
      </c>
      <c r="C179" s="101">
        <v>3951567</v>
      </c>
      <c r="D179" s="102">
        <f>10409007+(2000000*0.5)</f>
        <v>11409007</v>
      </c>
      <c r="E179" s="102"/>
      <c r="F179" s="102"/>
      <c r="G179" s="102">
        <f t="shared" si="11"/>
        <v>15360574</v>
      </c>
      <c r="H179" s="102">
        <v>3951567</v>
      </c>
      <c r="I179" s="102">
        <v>11409007</v>
      </c>
      <c r="J179" s="102"/>
      <c r="K179" s="103"/>
      <c r="L179" s="104">
        <f t="shared" si="12"/>
        <v>15360574</v>
      </c>
      <c r="M179" s="104">
        <v>3951567</v>
      </c>
      <c r="N179" s="104">
        <v>11409115</v>
      </c>
      <c r="O179" s="105">
        <v>0</v>
      </c>
      <c r="P179" s="104">
        <v>0</v>
      </c>
      <c r="Q179" s="105">
        <f t="shared" si="14"/>
        <v>15360682</v>
      </c>
      <c r="S179" s="105">
        <f t="shared" si="13"/>
        <v>0</v>
      </c>
      <c r="T179" s="105">
        <f t="shared" si="13"/>
        <v>-108</v>
      </c>
      <c r="U179" s="105">
        <f t="shared" si="13"/>
        <v>0</v>
      </c>
      <c r="V179" s="105">
        <f t="shared" si="13"/>
        <v>0</v>
      </c>
      <c r="W179" s="134">
        <f t="shared" si="15"/>
        <v>-108</v>
      </c>
      <c r="X179" s="122"/>
      <c r="AC179" s="162" t="s">
        <v>444</v>
      </c>
    </row>
    <row r="180" spans="1:37" ht="15.75" customHeight="1" x14ac:dyDescent="0.25">
      <c r="A180" s="119">
        <v>31</v>
      </c>
      <c r="B180" s="120" t="s">
        <v>215</v>
      </c>
      <c r="C180" s="101">
        <v>22725149</v>
      </c>
      <c r="D180" s="102">
        <v>25594864</v>
      </c>
      <c r="E180" s="102"/>
      <c r="F180" s="102"/>
      <c r="G180" s="102">
        <f t="shared" si="11"/>
        <v>48320013</v>
      </c>
      <c r="H180" s="102">
        <v>22725149</v>
      </c>
      <c r="I180" s="102">
        <v>36436146</v>
      </c>
      <c r="J180" s="102"/>
      <c r="K180" s="103">
        <v>2309179.1</v>
      </c>
      <c r="L180" s="104">
        <f t="shared" si="12"/>
        <v>61470474.100000001</v>
      </c>
      <c r="M180" s="104">
        <v>22725149</v>
      </c>
      <c r="N180" s="104">
        <v>24153516</v>
      </c>
      <c r="O180" s="105"/>
      <c r="P180" s="104">
        <v>0</v>
      </c>
      <c r="Q180" s="105">
        <f t="shared" si="14"/>
        <v>46878665</v>
      </c>
      <c r="S180" s="105">
        <f t="shared" si="13"/>
        <v>0</v>
      </c>
      <c r="T180" s="105">
        <f>+D180-N180</f>
        <v>1441348</v>
      </c>
      <c r="U180" s="105">
        <f t="shared" si="13"/>
        <v>0</v>
      </c>
      <c r="V180" s="105">
        <f t="shared" si="13"/>
        <v>0</v>
      </c>
      <c r="W180" s="134">
        <f t="shared" si="15"/>
        <v>1441348</v>
      </c>
      <c r="X180" s="122"/>
      <c r="AC180" s="162" t="s">
        <v>444</v>
      </c>
    </row>
    <row r="181" spans="1:37" ht="42.75" customHeight="1" x14ac:dyDescent="0.25">
      <c r="A181" s="119"/>
      <c r="B181" s="100" t="s">
        <v>416</v>
      </c>
      <c r="C181" s="101"/>
      <c r="D181" s="102">
        <v>2088534</v>
      </c>
      <c r="E181" s="102"/>
      <c r="F181" s="102"/>
      <c r="G181" s="102">
        <f t="shared" si="11"/>
        <v>2088534</v>
      </c>
      <c r="H181" s="102"/>
      <c r="I181" s="102">
        <v>4194716</v>
      </c>
      <c r="J181" s="102"/>
      <c r="K181" s="103"/>
      <c r="L181" s="104">
        <f t="shared" si="12"/>
        <v>4194716</v>
      </c>
      <c r="M181" s="104"/>
      <c r="N181" s="104">
        <v>2334560</v>
      </c>
      <c r="O181" s="105"/>
      <c r="P181" s="104"/>
      <c r="Q181" s="105">
        <f t="shared" si="14"/>
        <v>2334560</v>
      </c>
      <c r="S181" s="105">
        <f t="shared" si="13"/>
        <v>0</v>
      </c>
      <c r="T181" s="105">
        <f t="shared" si="13"/>
        <v>-246026</v>
      </c>
      <c r="U181" s="105">
        <f t="shared" si="13"/>
        <v>0</v>
      </c>
      <c r="V181" s="105">
        <f t="shared" si="13"/>
        <v>0</v>
      </c>
      <c r="W181" s="134">
        <f t="shared" si="15"/>
        <v>-246026</v>
      </c>
      <c r="X181" s="122"/>
      <c r="AC181" s="162" t="s">
        <v>444</v>
      </c>
    </row>
    <row r="182" spans="1:37" ht="37.5" customHeight="1" x14ac:dyDescent="0.25">
      <c r="A182" s="119"/>
      <c r="B182" s="100" t="s">
        <v>240</v>
      </c>
      <c r="C182" s="101"/>
      <c r="D182" s="102">
        <v>1220344</v>
      </c>
      <c r="E182" s="102"/>
      <c r="F182" s="102"/>
      <c r="G182" s="102">
        <f t="shared" si="11"/>
        <v>1220344</v>
      </c>
      <c r="H182" s="102"/>
      <c r="I182" s="102">
        <v>1195344</v>
      </c>
      <c r="J182" s="102"/>
      <c r="K182" s="103"/>
      <c r="L182" s="104">
        <f t="shared" si="12"/>
        <v>1195344</v>
      </c>
      <c r="M182" s="104"/>
      <c r="N182" s="104">
        <v>1195560</v>
      </c>
      <c r="O182" s="105"/>
      <c r="P182" s="104"/>
      <c r="Q182" s="105">
        <f t="shared" si="14"/>
        <v>1195560</v>
      </c>
      <c r="S182" s="105">
        <f t="shared" si="13"/>
        <v>0</v>
      </c>
      <c r="T182" s="105">
        <f t="shared" si="13"/>
        <v>24784</v>
      </c>
      <c r="U182" s="105">
        <f t="shared" si="13"/>
        <v>0</v>
      </c>
      <c r="V182" s="105">
        <f t="shared" si="13"/>
        <v>0</v>
      </c>
      <c r="W182" s="134">
        <f t="shared" si="15"/>
        <v>24784</v>
      </c>
      <c r="X182" s="122"/>
      <c r="AC182" s="162" t="s">
        <v>444</v>
      </c>
    </row>
    <row r="183" spans="1:37" ht="40.5" customHeight="1" x14ac:dyDescent="0.25">
      <c r="A183" s="119"/>
      <c r="B183" s="100" t="s">
        <v>216</v>
      </c>
      <c r="C183" s="101"/>
      <c r="D183" s="102">
        <f>4779060-540000+(19*12*5000)</f>
        <v>5379060</v>
      </c>
      <c r="E183" s="102"/>
      <c r="F183" s="102"/>
      <c r="G183" s="102">
        <f t="shared" si="11"/>
        <v>5379060</v>
      </c>
      <c r="H183" s="102"/>
      <c r="I183" s="102">
        <v>7842036</v>
      </c>
      <c r="J183" s="102"/>
      <c r="K183" s="103"/>
      <c r="L183" s="104">
        <f t="shared" si="12"/>
        <v>7842036</v>
      </c>
      <c r="M183" s="104"/>
      <c r="N183" s="104">
        <v>8329198</v>
      </c>
      <c r="O183" s="105"/>
      <c r="P183" s="104">
        <v>1168951</v>
      </c>
      <c r="Q183" s="105">
        <f t="shared" si="14"/>
        <v>9498149</v>
      </c>
      <c r="S183" s="105">
        <f t="shared" si="13"/>
        <v>0</v>
      </c>
      <c r="T183" s="105">
        <f t="shared" si="13"/>
        <v>-2950138</v>
      </c>
      <c r="U183" s="105">
        <f t="shared" si="13"/>
        <v>0</v>
      </c>
      <c r="V183" s="105">
        <f t="shared" si="13"/>
        <v>-1168951</v>
      </c>
      <c r="W183" s="134">
        <f t="shared" si="15"/>
        <v>-4119089</v>
      </c>
      <c r="X183" s="122"/>
      <c r="AC183" s="162" t="s">
        <v>444</v>
      </c>
    </row>
    <row r="184" spans="1:37" ht="15.6" customHeight="1" x14ac:dyDescent="0.25">
      <c r="A184" s="119"/>
      <c r="B184" s="100" t="s">
        <v>217</v>
      </c>
      <c r="C184" s="101"/>
      <c r="D184" s="102">
        <v>697488</v>
      </c>
      <c r="E184" s="102"/>
      <c r="F184" s="102"/>
      <c r="G184" s="102">
        <f t="shared" si="11"/>
        <v>697488</v>
      </c>
      <c r="H184" s="102"/>
      <c r="I184" s="102">
        <v>1446599</v>
      </c>
      <c r="J184" s="102"/>
      <c r="K184" s="103"/>
      <c r="L184" s="104">
        <f t="shared" si="12"/>
        <v>1446599</v>
      </c>
      <c r="M184" s="104"/>
      <c r="N184" s="104">
        <v>1253957</v>
      </c>
      <c r="O184" s="105"/>
      <c r="P184" s="104"/>
      <c r="Q184" s="105">
        <f t="shared" si="14"/>
        <v>1253957</v>
      </c>
      <c r="S184" s="105">
        <f t="shared" si="13"/>
        <v>0</v>
      </c>
      <c r="T184" s="105">
        <f t="shared" si="13"/>
        <v>-556469</v>
      </c>
      <c r="U184" s="105">
        <f t="shared" si="13"/>
        <v>0</v>
      </c>
      <c r="V184" s="105">
        <f t="shared" si="13"/>
        <v>0</v>
      </c>
      <c r="W184" s="134">
        <f t="shared" si="15"/>
        <v>-556469</v>
      </c>
      <c r="X184" s="122"/>
      <c r="AC184" s="162" t="s">
        <v>444</v>
      </c>
    </row>
    <row r="185" spans="1:37" ht="15.75" customHeight="1" x14ac:dyDescent="0.25">
      <c r="A185" s="119">
        <v>32</v>
      </c>
      <c r="B185" s="120" t="s">
        <v>31</v>
      </c>
      <c r="C185" s="101">
        <v>29247877</v>
      </c>
      <c r="D185" s="102">
        <v>1073342</v>
      </c>
      <c r="E185" s="102"/>
      <c r="F185" s="102"/>
      <c r="G185" s="102">
        <f t="shared" si="11"/>
        <v>30321219</v>
      </c>
      <c r="H185" s="102">
        <v>29247877</v>
      </c>
      <c r="I185" s="102">
        <v>1100550.1399999999</v>
      </c>
      <c r="J185" s="102"/>
      <c r="K185" s="103"/>
      <c r="L185" s="104">
        <f t="shared" si="12"/>
        <v>30348427.140000001</v>
      </c>
      <c r="M185" s="104">
        <v>29247877</v>
      </c>
      <c r="N185" s="104">
        <v>953234</v>
      </c>
      <c r="O185" s="105">
        <v>0</v>
      </c>
      <c r="P185" s="104">
        <v>0</v>
      </c>
      <c r="Q185" s="105">
        <f t="shared" si="14"/>
        <v>30201111</v>
      </c>
      <c r="S185" s="105">
        <f t="shared" si="13"/>
        <v>0</v>
      </c>
      <c r="T185" s="105">
        <f>+D185-N185</f>
        <v>120108</v>
      </c>
      <c r="U185" s="105">
        <f t="shared" si="13"/>
        <v>0</v>
      </c>
      <c r="V185" s="105">
        <f t="shared" si="13"/>
        <v>0</v>
      </c>
      <c r="W185" s="134">
        <f t="shared" si="15"/>
        <v>120108</v>
      </c>
      <c r="X185" s="122"/>
      <c r="AC185" s="161" t="s">
        <v>444</v>
      </c>
    </row>
    <row r="186" spans="1:37" ht="15.75" customHeight="1" x14ac:dyDescent="0.25">
      <c r="A186" s="119">
        <v>33</v>
      </c>
      <c r="B186" s="120" t="s">
        <v>241</v>
      </c>
      <c r="C186" s="101">
        <v>21705571</v>
      </c>
      <c r="D186" s="102">
        <v>11502865</v>
      </c>
      <c r="E186" s="102"/>
      <c r="F186" s="102"/>
      <c r="G186" s="102">
        <f t="shared" si="11"/>
        <v>33208436</v>
      </c>
      <c r="H186" s="102">
        <v>21705571</v>
      </c>
      <c r="I186" s="102">
        <v>11502676.279999999</v>
      </c>
      <c r="J186" s="102"/>
      <c r="K186" s="103">
        <v>702322.24</v>
      </c>
      <c r="L186" s="104">
        <f t="shared" si="12"/>
        <v>33910569.520000003</v>
      </c>
      <c r="M186" s="104">
        <v>21705571</v>
      </c>
      <c r="N186" s="104">
        <v>2160035</v>
      </c>
      <c r="O186" s="105">
        <v>0</v>
      </c>
      <c r="P186" s="104">
        <v>378396</v>
      </c>
      <c r="Q186" s="105">
        <f t="shared" si="14"/>
        <v>24244002</v>
      </c>
      <c r="S186" s="105">
        <f t="shared" si="13"/>
        <v>0</v>
      </c>
      <c r="T186" s="105">
        <f t="shared" si="13"/>
        <v>9342830</v>
      </c>
      <c r="U186" s="105">
        <f t="shared" si="13"/>
        <v>0</v>
      </c>
      <c r="V186" s="105">
        <f t="shared" si="13"/>
        <v>-378396</v>
      </c>
      <c r="W186" s="134">
        <f t="shared" si="15"/>
        <v>8964434</v>
      </c>
      <c r="X186" s="122"/>
      <c r="AC186" s="162" t="s">
        <v>444</v>
      </c>
    </row>
    <row r="187" spans="1:37" ht="15.75" customHeight="1" x14ac:dyDescent="0.25">
      <c r="A187" s="119">
        <v>34</v>
      </c>
      <c r="B187" s="120" t="s">
        <v>218</v>
      </c>
      <c r="C187" s="101">
        <v>10330057</v>
      </c>
      <c r="D187" s="102">
        <v>661840</v>
      </c>
      <c r="E187" s="102"/>
      <c r="F187" s="102"/>
      <c r="G187" s="102">
        <f t="shared" si="11"/>
        <v>10991897</v>
      </c>
      <c r="H187" s="102">
        <v>10330057</v>
      </c>
      <c r="I187" s="102">
        <v>942432</v>
      </c>
      <c r="J187" s="102"/>
      <c r="K187" s="103">
        <v>50000</v>
      </c>
      <c r="L187" s="104">
        <f t="shared" si="12"/>
        <v>11322489</v>
      </c>
      <c r="M187" s="104">
        <v>10330057</v>
      </c>
      <c r="N187" s="104">
        <v>787840</v>
      </c>
      <c r="O187" s="105">
        <v>0</v>
      </c>
      <c r="P187" s="104">
        <f>50000+1400000</f>
        <v>1450000</v>
      </c>
      <c r="Q187" s="105">
        <f t="shared" si="14"/>
        <v>12567897</v>
      </c>
      <c r="S187" s="105">
        <f t="shared" si="13"/>
        <v>0</v>
      </c>
      <c r="T187" s="105">
        <f t="shared" si="13"/>
        <v>-126000</v>
      </c>
      <c r="U187" s="105">
        <f t="shared" si="13"/>
        <v>0</v>
      </c>
      <c r="V187" s="105">
        <f t="shared" si="13"/>
        <v>-1450000</v>
      </c>
      <c r="W187" s="134">
        <f t="shared" si="15"/>
        <v>-1576000</v>
      </c>
      <c r="X187" s="122"/>
      <c r="AC187" s="162" t="s">
        <v>444</v>
      </c>
    </row>
    <row r="188" spans="1:37" ht="15.6" customHeight="1" x14ac:dyDescent="0.25">
      <c r="A188" s="119">
        <v>35</v>
      </c>
      <c r="B188" s="120" t="s">
        <v>242</v>
      </c>
      <c r="C188" s="101"/>
      <c r="D188" s="102"/>
      <c r="E188" s="102"/>
      <c r="F188" s="102">
        <v>767049729.4000001</v>
      </c>
      <c r="G188" s="102">
        <f t="shared" si="11"/>
        <v>767049729.4000001</v>
      </c>
      <c r="H188" s="102"/>
      <c r="I188" s="102"/>
      <c r="J188" s="102"/>
      <c r="K188" s="103">
        <v>767049729.4000001</v>
      </c>
      <c r="L188" s="104">
        <f t="shared" si="12"/>
        <v>767049729.4000001</v>
      </c>
      <c r="M188" s="104"/>
      <c r="N188" s="104"/>
      <c r="O188" s="105"/>
      <c r="P188" s="104">
        <v>767049730</v>
      </c>
      <c r="Q188" s="105">
        <f t="shared" si="14"/>
        <v>767049730</v>
      </c>
      <c r="S188" s="105">
        <f t="shared" si="13"/>
        <v>0</v>
      </c>
      <c r="T188" s="105">
        <f>+D188-N188</f>
        <v>0</v>
      </c>
      <c r="U188" s="105">
        <f t="shared" si="13"/>
        <v>0</v>
      </c>
      <c r="V188" s="105">
        <f t="shared" si="13"/>
        <v>-0.59999990463256836</v>
      </c>
      <c r="W188" s="134">
        <f t="shared" si="15"/>
        <v>-0.59999990463256836</v>
      </c>
      <c r="X188" s="122"/>
      <c r="AE188" s="135">
        <v>767049730</v>
      </c>
    </row>
    <row r="189" spans="1:37" ht="15.6" customHeight="1" x14ac:dyDescent="0.25">
      <c r="A189" s="119">
        <v>36</v>
      </c>
      <c r="B189" s="120" t="s">
        <v>417</v>
      </c>
      <c r="C189" s="101"/>
      <c r="D189" s="102"/>
      <c r="E189" s="102"/>
      <c r="F189" s="102"/>
      <c r="G189" s="102"/>
      <c r="H189" s="102"/>
      <c r="I189" s="102"/>
      <c r="J189" s="102"/>
      <c r="K189" s="103"/>
      <c r="L189" s="104"/>
      <c r="M189" s="104"/>
      <c r="N189" s="104"/>
      <c r="O189" s="105"/>
      <c r="P189" s="104">
        <v>171000000</v>
      </c>
      <c r="Q189" s="105">
        <f t="shared" si="14"/>
        <v>171000000</v>
      </c>
      <c r="S189" s="105"/>
      <c r="T189" s="105"/>
      <c r="U189" s="105"/>
      <c r="V189" s="105"/>
      <c r="W189" s="134"/>
      <c r="X189" s="122"/>
      <c r="Y189" s="135"/>
      <c r="AE189" s="135">
        <v>186000000</v>
      </c>
    </row>
    <row r="190" spans="1:37" ht="15.75" customHeight="1" x14ac:dyDescent="0.25">
      <c r="A190" s="127"/>
      <c r="B190" s="120" t="s">
        <v>418</v>
      </c>
      <c r="C190" s="128">
        <f t="shared" ref="C190:W190" si="16">+SUM(C4:C189)</f>
        <v>1053634911</v>
      </c>
      <c r="D190" s="128">
        <f t="shared" si="16"/>
        <v>2169798306.3499999</v>
      </c>
      <c r="E190" s="128">
        <f t="shared" si="16"/>
        <v>196676206.29000002</v>
      </c>
      <c r="F190" s="128">
        <f t="shared" si="16"/>
        <v>767049729.4000001</v>
      </c>
      <c r="G190" s="128">
        <f t="shared" si="16"/>
        <v>4187159153.04</v>
      </c>
      <c r="H190" s="128">
        <f t="shared" si="16"/>
        <v>1053764911</v>
      </c>
      <c r="I190" s="128">
        <f t="shared" si="16"/>
        <v>2750591252.3200002</v>
      </c>
      <c r="J190" s="128">
        <f t="shared" si="16"/>
        <v>196676206.29000002</v>
      </c>
      <c r="K190" s="128">
        <f t="shared" si="16"/>
        <v>981870934.54000008</v>
      </c>
      <c r="L190" s="129">
        <f t="shared" si="16"/>
        <v>4982903304.1499987</v>
      </c>
      <c r="M190" s="129">
        <f t="shared" si="16"/>
        <v>1003814911</v>
      </c>
      <c r="N190" s="129">
        <f t="shared" si="16"/>
        <v>2327417318.3499999</v>
      </c>
      <c r="O190" s="129">
        <f t="shared" si="16"/>
        <v>196676206.29000002</v>
      </c>
      <c r="P190" s="129">
        <f t="shared" si="16"/>
        <v>1132427337</v>
      </c>
      <c r="Q190" s="129">
        <f t="shared" si="16"/>
        <v>4660335772.6399994</v>
      </c>
      <c r="R190" s="129">
        <f t="shared" si="16"/>
        <v>0</v>
      </c>
      <c r="S190" s="129">
        <f t="shared" si="16"/>
        <v>-80000</v>
      </c>
      <c r="T190" s="129">
        <f t="shared" si="16"/>
        <v>-148754591.99999997</v>
      </c>
      <c r="U190" s="129">
        <f t="shared" si="16"/>
        <v>0</v>
      </c>
      <c r="V190" s="129">
        <f t="shared" si="16"/>
        <v>-194257607.5999999</v>
      </c>
      <c r="W190" s="164">
        <f t="shared" si="16"/>
        <v>-333753880.5999999</v>
      </c>
      <c r="X190" s="122"/>
      <c r="Y190" s="135">
        <v>4597817674.7700005</v>
      </c>
      <c r="AK190" s="163">
        <f>+Q190-'[1]After TBH (for Planning) '!Q194</f>
        <v>0</v>
      </c>
    </row>
    <row r="191" spans="1:37" ht="15.75" hidden="1" customHeight="1" x14ac:dyDescent="0.25">
      <c r="B191" s="165" t="s">
        <v>456</v>
      </c>
      <c r="D191" s="163">
        <v>1755356974.9000001</v>
      </c>
      <c r="E191" s="163"/>
      <c r="F191" s="163"/>
      <c r="G191" s="102">
        <f>+SUM(D191:D191)</f>
        <v>1755356974.9000001</v>
      </c>
      <c r="H191" s="126"/>
      <c r="I191" s="163"/>
      <c r="J191" s="163"/>
      <c r="K191" s="163"/>
      <c r="L191" s="167"/>
      <c r="M191" s="167"/>
    </row>
    <row r="192" spans="1:37" s="135" customFormat="1" ht="15.75" hidden="1" customHeight="1" x14ac:dyDescent="0.25">
      <c r="B192" s="165" t="s">
        <v>457</v>
      </c>
      <c r="C192" s="166"/>
      <c r="D192" s="163">
        <f t="shared" ref="D192" si="17">+D190-D191</f>
        <v>414441331.44999981</v>
      </c>
      <c r="E192" s="163"/>
      <c r="F192" s="163"/>
      <c r="G192" s="102">
        <f>+SUM(D192:D192)</f>
        <v>414441331.44999981</v>
      </c>
      <c r="H192" s="126"/>
      <c r="I192" s="163"/>
      <c r="J192" s="163"/>
      <c r="K192" s="163"/>
      <c r="L192" s="167"/>
      <c r="M192" s="167"/>
      <c r="R192" s="133"/>
      <c r="AD192" s="136"/>
    </row>
    <row r="193" spans="2:32" s="135" customFormat="1" ht="15.75" hidden="1" customHeight="1" x14ac:dyDescent="0.25">
      <c r="B193" s="165" t="s">
        <v>424</v>
      </c>
      <c r="C193" s="166"/>
      <c r="D193" s="168" t="s">
        <v>458</v>
      </c>
      <c r="E193" s="168"/>
      <c r="F193" s="168"/>
      <c r="G193" s="102">
        <f>+SUM(D193:D193)</f>
        <v>0</v>
      </c>
      <c r="H193" s="126"/>
      <c r="I193" s="168"/>
      <c r="J193" s="168"/>
      <c r="K193" s="168"/>
      <c r="L193" s="169"/>
      <c r="M193" s="169"/>
      <c r="R193" s="133"/>
      <c r="AD193" s="136"/>
    </row>
    <row r="194" spans="2:32" s="135" customFormat="1" ht="15.75" hidden="1" customHeight="1" x14ac:dyDescent="0.25">
      <c r="B194" s="165"/>
      <c r="C194" s="166"/>
      <c r="D194" s="170"/>
      <c r="E194" s="170"/>
      <c r="F194" s="170"/>
      <c r="G194" s="170"/>
      <c r="H194" s="170"/>
      <c r="I194" s="170"/>
      <c r="J194" s="170"/>
      <c r="K194" s="170"/>
      <c r="L194" s="171"/>
      <c r="M194" s="171"/>
      <c r="R194" s="133"/>
      <c r="AD194" s="136"/>
    </row>
    <row r="195" spans="2:32" s="135" customFormat="1" ht="15.75" hidden="1" customHeight="1" x14ac:dyDescent="0.25">
      <c r="B195" s="172" t="s">
        <v>459</v>
      </c>
      <c r="C195" s="173"/>
      <c r="D195" s="119">
        <v>2021</v>
      </c>
      <c r="E195" s="119"/>
      <c r="F195" s="119"/>
      <c r="G195" s="119"/>
      <c r="H195" s="119"/>
      <c r="I195" s="119"/>
      <c r="J195" s="119"/>
      <c r="K195" s="119"/>
      <c r="L195" s="174"/>
      <c r="M195" s="175"/>
      <c r="R195" s="133"/>
      <c r="AD195" s="136"/>
    </row>
    <row r="196" spans="2:32" s="135" customFormat="1" ht="15.75" hidden="1" customHeight="1" x14ac:dyDescent="0.25">
      <c r="B196" s="100" t="s">
        <v>460</v>
      </c>
      <c r="C196" s="101"/>
      <c r="D196" s="102">
        <v>639521932</v>
      </c>
      <c r="E196" s="102"/>
      <c r="F196" s="102"/>
      <c r="G196" s="102"/>
      <c r="H196" s="102"/>
      <c r="I196" s="102"/>
      <c r="J196" s="102"/>
      <c r="K196" s="102"/>
      <c r="L196" s="176"/>
      <c r="M196" s="177"/>
      <c r="R196" s="133"/>
      <c r="AD196" s="136"/>
    </row>
    <row r="197" spans="2:32" s="135" customFormat="1" ht="15.75" hidden="1" customHeight="1" x14ac:dyDescent="0.25">
      <c r="B197" s="100" t="s">
        <v>461</v>
      </c>
      <c r="C197" s="101"/>
      <c r="D197" s="102">
        <v>40000000</v>
      </c>
      <c r="E197" s="102"/>
      <c r="F197" s="102"/>
      <c r="G197" s="102"/>
      <c r="H197" s="102"/>
      <c r="I197" s="102"/>
      <c r="J197" s="102"/>
      <c r="K197" s="102"/>
      <c r="L197" s="176"/>
      <c r="M197" s="177"/>
      <c r="R197" s="133"/>
      <c r="AD197" s="136"/>
    </row>
    <row r="198" spans="2:32" s="135" customFormat="1" ht="15.75" hidden="1" customHeight="1" x14ac:dyDescent="0.25">
      <c r="B198" s="165"/>
      <c r="C198" s="166"/>
      <c r="D198" s="178"/>
      <c r="E198" s="178"/>
      <c r="F198" s="178"/>
      <c r="G198" s="178"/>
      <c r="H198" s="178"/>
      <c r="I198" s="178"/>
      <c r="J198" s="178"/>
      <c r="K198" s="178"/>
      <c r="L198" s="171"/>
      <c r="M198" s="171"/>
      <c r="R198" s="133"/>
      <c r="AD198" s="136"/>
    </row>
    <row r="199" spans="2:32" s="135" customFormat="1" ht="15.75" hidden="1" customHeight="1" x14ac:dyDescent="0.25">
      <c r="B199" s="165" t="s">
        <v>462</v>
      </c>
      <c r="C199" s="166"/>
      <c r="D199" s="170"/>
      <c r="E199" s="170"/>
      <c r="F199" s="170"/>
      <c r="G199" s="170"/>
      <c r="H199" s="170"/>
      <c r="I199" s="170"/>
      <c r="J199" s="170"/>
      <c r="K199" s="170"/>
      <c r="L199" s="171"/>
      <c r="M199" s="171"/>
      <c r="R199" s="133"/>
      <c r="AD199" s="136"/>
    </row>
    <row r="200" spans="2:32" s="135" customFormat="1" ht="15.75" hidden="1" customHeight="1" x14ac:dyDescent="0.25">
      <c r="B200" s="165" t="s">
        <v>463</v>
      </c>
      <c r="C200" s="166"/>
      <c r="D200" s="170"/>
      <c r="E200" s="170"/>
      <c r="F200" s="170"/>
      <c r="G200" s="170"/>
      <c r="H200" s="170"/>
      <c r="I200" s="170"/>
      <c r="J200" s="170"/>
      <c r="K200" s="170"/>
      <c r="L200" s="171"/>
      <c r="M200" s="171"/>
      <c r="R200" s="133"/>
      <c r="AD200" s="136"/>
    </row>
    <row r="201" spans="2:32" s="135" customFormat="1" ht="15.75" hidden="1" customHeight="1" x14ac:dyDescent="0.25">
      <c r="B201" s="165" t="s">
        <v>464</v>
      </c>
      <c r="C201" s="166"/>
      <c r="D201" s="170"/>
      <c r="E201" s="170"/>
      <c r="F201" s="170"/>
      <c r="G201" s="170"/>
      <c r="H201" s="170"/>
      <c r="I201" s="170"/>
      <c r="J201" s="170"/>
      <c r="K201" s="170"/>
      <c r="L201" s="171"/>
      <c r="M201" s="171"/>
      <c r="R201" s="133"/>
      <c r="AD201" s="136"/>
    </row>
    <row r="202" spans="2:32" s="135" customFormat="1" ht="15.75" customHeight="1" x14ac:dyDescent="0.25">
      <c r="B202" s="165"/>
      <c r="C202" s="166"/>
      <c r="D202" s="170"/>
      <c r="E202" s="170"/>
      <c r="F202" s="170"/>
      <c r="G202" s="170"/>
      <c r="H202" s="170"/>
      <c r="I202" s="170"/>
      <c r="J202" s="170"/>
      <c r="K202" s="170"/>
      <c r="L202" s="171"/>
      <c r="M202" s="171"/>
      <c r="R202" s="133"/>
      <c r="AD202" s="136"/>
    </row>
    <row r="203" spans="2:32" s="135" customFormat="1" ht="15.75" customHeight="1" x14ac:dyDescent="0.25">
      <c r="B203" s="165" t="s">
        <v>465</v>
      </c>
      <c r="C203" s="166"/>
      <c r="D203" s="170"/>
      <c r="E203" s="170"/>
      <c r="F203" s="170"/>
      <c r="G203" s="170"/>
      <c r="H203" s="170"/>
      <c r="I203" s="170"/>
      <c r="J203" s="170"/>
      <c r="K203" s="170"/>
      <c r="L203" s="171"/>
      <c r="M203" s="171"/>
      <c r="R203" s="133"/>
      <c r="AD203" s="136"/>
    </row>
    <row r="204" spans="2:32" s="135" customFormat="1" ht="15.75" customHeight="1" x14ac:dyDescent="0.25">
      <c r="B204" s="165"/>
      <c r="C204" s="166"/>
      <c r="D204" s="170"/>
      <c r="E204" s="170"/>
      <c r="F204" s="170"/>
      <c r="G204" s="170"/>
      <c r="H204" s="170"/>
      <c r="I204" s="170"/>
      <c r="J204" s="170"/>
      <c r="K204" s="170"/>
      <c r="L204" s="171"/>
      <c r="M204" s="171"/>
      <c r="R204" s="133"/>
      <c r="AD204" s="136"/>
    </row>
    <row r="205" spans="2:32" s="135" customFormat="1" ht="15.75" customHeight="1" x14ac:dyDescent="0.25">
      <c r="B205" s="165"/>
      <c r="C205" s="166"/>
      <c r="D205" s="170"/>
      <c r="E205" s="170"/>
      <c r="F205" s="170"/>
      <c r="G205" s="170"/>
      <c r="H205" s="170"/>
      <c r="I205" s="170"/>
      <c r="J205" s="170"/>
      <c r="K205" s="170"/>
      <c r="L205" s="171"/>
      <c r="M205" s="171"/>
      <c r="Q205" s="154"/>
      <c r="R205" s="133"/>
      <c r="AD205" s="136"/>
    </row>
    <row r="206" spans="2:32" s="135" customFormat="1" ht="15.75" customHeight="1" x14ac:dyDescent="0.25">
      <c r="B206" s="179" t="s">
        <v>77</v>
      </c>
      <c r="C206" s="166"/>
      <c r="D206" s="170"/>
      <c r="E206" s="170"/>
      <c r="F206" s="170"/>
      <c r="G206" s="170"/>
      <c r="H206" s="170"/>
      <c r="I206" s="170"/>
      <c r="J206" s="170"/>
      <c r="K206" s="170"/>
      <c r="L206" s="171"/>
      <c r="M206" s="171"/>
      <c r="O206" s="154"/>
      <c r="Q206" s="180"/>
      <c r="R206" s="133"/>
      <c r="AD206" s="136"/>
    </row>
    <row r="207" spans="2:32" s="135" customFormat="1" ht="15.75" customHeight="1" x14ac:dyDescent="0.25">
      <c r="B207" s="165" t="s">
        <v>79</v>
      </c>
      <c r="C207" s="166"/>
      <c r="D207" s="170"/>
      <c r="E207" s="170"/>
      <c r="F207" s="170"/>
      <c r="G207" s="170"/>
      <c r="H207" s="170"/>
      <c r="I207" s="170"/>
      <c r="J207" s="170"/>
      <c r="K207" s="170"/>
      <c r="L207" s="171"/>
      <c r="M207" s="171"/>
      <c r="Q207" s="154"/>
      <c r="R207" s="133"/>
      <c r="AD207" s="136"/>
      <c r="AF207" s="135" t="s">
        <v>466</v>
      </c>
    </row>
    <row r="208" spans="2:32" s="135" customFormat="1" ht="15.75" customHeight="1" x14ac:dyDescent="0.25">
      <c r="B208" s="165"/>
      <c r="C208" s="166"/>
      <c r="D208" s="170"/>
      <c r="E208" s="170"/>
      <c r="F208" s="170"/>
      <c r="G208" s="170"/>
      <c r="H208" s="170"/>
      <c r="I208" s="170"/>
      <c r="J208" s="170"/>
      <c r="K208" s="170"/>
      <c r="L208" s="171"/>
      <c r="M208" s="171"/>
      <c r="Q208" s="154"/>
      <c r="R208" s="133"/>
      <c r="AD208" s="136"/>
    </row>
    <row r="209" spans="2:30" s="135" customFormat="1" ht="15.75" customHeight="1" x14ac:dyDescent="0.25">
      <c r="B209" s="165"/>
      <c r="C209" s="166"/>
      <c r="D209" s="170"/>
      <c r="E209" s="170"/>
      <c r="F209" s="170"/>
      <c r="G209" s="170"/>
      <c r="H209" s="170"/>
      <c r="I209" s="170"/>
      <c r="J209" s="170"/>
      <c r="K209" s="170"/>
      <c r="L209" s="171"/>
      <c r="M209" s="171"/>
      <c r="Q209" s="154"/>
      <c r="R209" s="133"/>
      <c r="AD209" s="136"/>
    </row>
    <row r="210" spans="2:30" s="135" customFormat="1" ht="15.75" customHeight="1" x14ac:dyDescent="0.25">
      <c r="B210" s="165"/>
      <c r="C210" s="166"/>
      <c r="D210" s="170"/>
      <c r="E210" s="170"/>
      <c r="F210" s="170"/>
      <c r="G210" s="170"/>
      <c r="H210" s="170"/>
      <c r="I210" s="170"/>
      <c r="J210" s="170"/>
      <c r="K210" s="170"/>
      <c r="L210" s="171"/>
      <c r="M210" s="171"/>
      <c r="Q210" s="154"/>
      <c r="R210" s="133"/>
      <c r="AD210" s="136"/>
    </row>
    <row r="211" spans="2:30" s="135" customFormat="1" ht="15.75" customHeight="1" x14ac:dyDescent="0.25">
      <c r="B211" s="165"/>
      <c r="C211" s="166"/>
      <c r="D211" s="170"/>
      <c r="E211" s="170"/>
      <c r="F211" s="170"/>
      <c r="G211" s="170"/>
      <c r="H211" s="170"/>
      <c r="I211" s="170"/>
      <c r="J211" s="170"/>
      <c r="K211" s="170"/>
      <c r="L211" s="171"/>
      <c r="M211" s="171"/>
      <c r="Q211" s="154"/>
      <c r="R211" s="133"/>
      <c r="AD211" s="136">
        <v>0.6</v>
      </c>
    </row>
    <row r="212" spans="2:30" s="135" customFormat="1" ht="15.75" customHeight="1" x14ac:dyDescent="0.25">
      <c r="B212" s="165"/>
      <c r="C212" s="166"/>
      <c r="D212" s="170"/>
      <c r="E212" s="170"/>
      <c r="F212" s="170"/>
      <c r="G212" s="170"/>
      <c r="H212" s="170"/>
      <c r="I212" s="170"/>
      <c r="J212" s="170"/>
      <c r="K212" s="170"/>
      <c r="L212" s="171"/>
      <c r="M212" s="171"/>
      <c r="R212" s="133"/>
      <c r="AD212" s="136"/>
    </row>
    <row r="213" spans="2:30" s="135" customFormat="1" ht="28.5" customHeight="1" x14ac:dyDescent="0.25">
      <c r="B213" s="165"/>
      <c r="C213" s="166"/>
      <c r="D213" s="170"/>
      <c r="E213" s="170"/>
      <c r="F213" s="170"/>
      <c r="G213" s="170"/>
      <c r="H213" s="170"/>
      <c r="I213" s="170"/>
      <c r="J213" s="170"/>
      <c r="K213" s="170"/>
      <c r="L213" s="171"/>
      <c r="M213" s="178"/>
      <c r="Q213" s="181">
        <f>+G190-Q190</f>
        <v>-473176619.59999943</v>
      </c>
      <c r="R213" s="133"/>
      <c r="AD213" s="136"/>
    </row>
    <row r="214" spans="2:30" s="135" customFormat="1" ht="28.5" customHeight="1" x14ac:dyDescent="0.25">
      <c r="B214" s="165"/>
      <c r="C214" s="166"/>
      <c r="D214" s="170"/>
      <c r="E214" s="170"/>
      <c r="F214" s="170"/>
      <c r="G214" s="170"/>
      <c r="H214" s="170"/>
      <c r="I214" s="178"/>
      <c r="J214" s="178"/>
      <c r="K214" s="178"/>
      <c r="L214" s="178"/>
      <c r="M214" s="182"/>
      <c r="Q214" s="135">
        <v>4645348647</v>
      </c>
      <c r="R214" s="133"/>
      <c r="S214" s="135">
        <f>+T190+N213</f>
        <v>-148754591.99999997</v>
      </c>
      <c r="W214" s="135">
        <f>+W190-Q213</f>
        <v>139422738.99999952</v>
      </c>
      <c r="AD214" s="136"/>
    </row>
    <row r="215" spans="2:30" s="135" customFormat="1" ht="28.5" customHeight="1" x14ac:dyDescent="0.25">
      <c r="B215" s="165"/>
      <c r="C215" s="166"/>
      <c r="D215" s="170"/>
      <c r="E215" s="170"/>
      <c r="F215" s="170"/>
      <c r="G215" s="170"/>
      <c r="H215" s="170"/>
      <c r="I215" s="170"/>
      <c r="J215" s="170"/>
      <c r="K215" s="170"/>
      <c r="L215" s="171"/>
      <c r="M215" s="182"/>
      <c r="Q215" s="183">
        <f>+Q214-Q190</f>
        <v>-14987125.63999939</v>
      </c>
      <c r="R215" s="133"/>
      <c r="X215" s="135">
        <f>-W190</f>
        <v>333753880.5999999</v>
      </c>
      <c r="AD215" s="136"/>
    </row>
    <row r="216" spans="2:30" s="135" customFormat="1" ht="28.5" customHeight="1" x14ac:dyDescent="0.25">
      <c r="B216" s="165"/>
      <c r="C216" s="166"/>
      <c r="D216" s="170"/>
      <c r="E216" s="170"/>
      <c r="F216" s="170"/>
      <c r="G216" s="170"/>
      <c r="H216" s="170"/>
      <c r="I216" s="170"/>
      <c r="J216" s="170"/>
      <c r="K216" s="170"/>
      <c r="L216" s="171"/>
      <c r="M216" s="182"/>
      <c r="Q216" s="183">
        <f>+Q215+15000000</f>
        <v>12874.360000610352</v>
      </c>
      <c r="R216" s="133"/>
      <c r="Z216" s="135" t="s">
        <v>467</v>
      </c>
      <c r="AD216" s="136"/>
    </row>
    <row r="217" spans="2:30" s="135" customFormat="1" ht="28.5" customHeight="1" x14ac:dyDescent="0.25">
      <c r="B217" s="165"/>
      <c r="C217" s="166"/>
      <c r="D217" s="170"/>
      <c r="E217" s="170"/>
      <c r="F217" s="170"/>
      <c r="G217" s="170"/>
      <c r="H217" s="170"/>
      <c r="I217" s="170"/>
      <c r="J217" s="170"/>
      <c r="K217" s="170"/>
      <c r="L217" s="184"/>
      <c r="M217" s="182"/>
      <c r="R217" s="133"/>
      <c r="AD217" s="136"/>
    </row>
    <row r="218" spans="2:30" s="135" customFormat="1" ht="28.5" customHeight="1" x14ac:dyDescent="0.25">
      <c r="B218" s="165"/>
      <c r="C218" s="166"/>
      <c r="D218" s="170"/>
      <c r="E218" s="170"/>
      <c r="F218" s="170"/>
      <c r="G218" s="170"/>
      <c r="H218" s="170"/>
      <c r="I218" s="170"/>
      <c r="J218" s="170"/>
      <c r="K218" s="170"/>
      <c r="L218" s="178"/>
      <c r="M218" s="182"/>
      <c r="R218" s="133"/>
      <c r="AD218" s="136"/>
    </row>
    <row r="219" spans="2:30" s="135" customFormat="1" ht="54" customHeight="1" x14ac:dyDescent="0.25">
      <c r="B219" s="165"/>
      <c r="C219" s="166"/>
      <c r="D219" s="170"/>
      <c r="E219" s="170"/>
      <c r="F219" s="170"/>
      <c r="G219" s="170"/>
      <c r="H219" s="170"/>
      <c r="I219" s="170"/>
      <c r="J219" s="170"/>
      <c r="K219" s="170"/>
      <c r="L219" s="171"/>
      <c r="M219" s="182"/>
      <c r="R219" s="133"/>
      <c r="Y219" s="154">
        <f>+Q215+Y217+Y218</f>
        <v>-14987125.63999939</v>
      </c>
      <c r="AD219" s="136"/>
    </row>
    <row r="220" spans="2:30" s="135" customFormat="1" ht="28.5" customHeight="1" x14ac:dyDescent="0.25">
      <c r="B220" s="165"/>
      <c r="C220" s="166"/>
      <c r="D220" s="170"/>
      <c r="E220" s="170"/>
      <c r="F220" s="170"/>
      <c r="G220" s="170"/>
      <c r="H220" s="170"/>
      <c r="I220" s="170"/>
      <c r="J220" s="170"/>
      <c r="K220" s="170"/>
      <c r="L220" s="171"/>
      <c r="M220" s="182"/>
      <c r="R220" s="133"/>
      <c r="AD220" s="136"/>
    </row>
    <row r="221" spans="2:30" s="135" customFormat="1" ht="15.75" customHeight="1" x14ac:dyDescent="0.25">
      <c r="B221" s="165"/>
      <c r="C221" s="166"/>
      <c r="D221" s="170"/>
      <c r="E221" s="170"/>
      <c r="F221" s="170"/>
      <c r="G221" s="170"/>
      <c r="H221" s="185"/>
      <c r="I221" s="170"/>
      <c r="J221" s="170"/>
      <c r="K221" s="170"/>
      <c r="L221" s="171"/>
      <c r="M221" s="182"/>
      <c r="R221" s="133"/>
      <c r="AD221" s="136"/>
    </row>
    <row r="222" spans="2:30" s="135" customFormat="1" ht="15.75" customHeight="1" x14ac:dyDescent="0.25">
      <c r="B222" s="165"/>
      <c r="C222" s="166"/>
      <c r="D222" s="170"/>
      <c r="E222" s="170"/>
      <c r="F222" s="170"/>
      <c r="G222" s="170"/>
      <c r="H222" s="170"/>
      <c r="I222" s="170"/>
      <c r="J222" s="170"/>
      <c r="K222" s="170"/>
      <c r="L222" s="171"/>
      <c r="M222" s="171"/>
      <c r="R222" s="133"/>
      <c r="AD222" s="136"/>
    </row>
    <row r="223" spans="2:30" s="135" customFormat="1" ht="15.75" customHeight="1" x14ac:dyDescent="0.25">
      <c r="B223" s="165"/>
      <c r="C223" s="166"/>
      <c r="D223" s="170"/>
      <c r="E223" s="170"/>
      <c r="F223" s="170"/>
      <c r="G223" s="170"/>
      <c r="H223" s="170"/>
      <c r="I223" s="170"/>
      <c r="J223" s="170"/>
      <c r="K223" s="170"/>
      <c r="L223" s="171"/>
      <c r="M223" s="171"/>
      <c r="R223" s="133"/>
      <c r="AD223" s="136"/>
    </row>
    <row r="224" spans="2:30" s="135" customFormat="1" ht="15.75" customHeight="1" x14ac:dyDescent="0.25">
      <c r="B224" s="165"/>
      <c r="C224" s="166"/>
      <c r="D224" s="170"/>
      <c r="E224" s="170"/>
      <c r="F224" s="170"/>
      <c r="G224" s="170"/>
      <c r="H224" s="170"/>
      <c r="I224" s="170"/>
      <c r="J224" s="170"/>
      <c r="K224" s="170"/>
      <c r="L224" s="171"/>
      <c r="M224" s="171"/>
      <c r="R224" s="133"/>
      <c r="AD224" s="136"/>
    </row>
    <row r="225" spans="2:30" s="135" customFormat="1" ht="15.75" customHeight="1" x14ac:dyDescent="0.25">
      <c r="B225" s="165" t="s">
        <v>468</v>
      </c>
      <c r="C225" s="166"/>
      <c r="D225" s="170"/>
      <c r="E225" s="170"/>
      <c r="F225" s="170"/>
      <c r="G225" s="170"/>
      <c r="H225" s="170"/>
      <c r="I225" s="170"/>
      <c r="J225" s="170"/>
      <c r="K225" s="170"/>
      <c r="L225" s="171"/>
      <c r="M225" s="171"/>
      <c r="R225" s="133"/>
      <c r="AD225" s="136"/>
    </row>
    <row r="226" spans="2:30" s="135" customFormat="1" ht="15.75" customHeight="1" x14ac:dyDescent="0.25">
      <c r="B226" s="165" t="s">
        <v>469</v>
      </c>
      <c r="C226" s="166"/>
      <c r="D226" s="170"/>
      <c r="E226" s="170"/>
      <c r="F226" s="170"/>
      <c r="G226" s="170"/>
      <c r="H226" s="170"/>
      <c r="I226" s="170"/>
      <c r="J226" s="170"/>
      <c r="K226" s="170"/>
      <c r="L226" s="171"/>
      <c r="M226" s="171"/>
      <c r="R226" s="133"/>
      <c r="AD226" s="136"/>
    </row>
    <row r="227" spans="2:30" s="135" customFormat="1" ht="15.75" customHeight="1" x14ac:dyDescent="0.25">
      <c r="B227" s="166">
        <v>1922912025</v>
      </c>
      <c r="C227" s="166"/>
      <c r="D227" s="170"/>
      <c r="E227" s="170"/>
      <c r="F227" s="170"/>
      <c r="G227" s="170"/>
      <c r="H227" s="170"/>
      <c r="I227" s="170"/>
      <c r="J227" s="170"/>
      <c r="K227" s="170"/>
      <c r="L227" s="171"/>
      <c r="M227" s="171"/>
      <c r="R227" s="133"/>
      <c r="AD227" s="136"/>
    </row>
    <row r="228" spans="2:30" s="135" customFormat="1" ht="15.75" customHeight="1" x14ac:dyDescent="0.25">
      <c r="B228" s="166">
        <v>7128000</v>
      </c>
      <c r="C228" s="166" t="s">
        <v>470</v>
      </c>
      <c r="D228" s="170"/>
      <c r="E228" s="170"/>
      <c r="F228" s="170"/>
      <c r="G228" s="170"/>
      <c r="H228" s="170"/>
      <c r="I228" s="170"/>
      <c r="J228" s="170"/>
      <c r="K228" s="170"/>
      <c r="L228" s="171"/>
      <c r="M228" s="171"/>
      <c r="R228" s="133"/>
      <c r="AD228" s="136"/>
    </row>
    <row r="229" spans="2:30" s="135" customFormat="1" ht="15.75" customHeight="1" x14ac:dyDescent="0.25">
      <c r="B229" s="166">
        <v>13200000</v>
      </c>
      <c r="C229" s="166" t="s">
        <v>471</v>
      </c>
      <c r="D229" s="170"/>
      <c r="E229" s="170"/>
      <c r="F229" s="170"/>
      <c r="G229" s="170"/>
      <c r="H229" s="170"/>
      <c r="I229" s="170"/>
      <c r="J229" s="170"/>
      <c r="K229" s="170"/>
      <c r="L229" s="171"/>
      <c r="M229" s="171"/>
      <c r="R229" s="133"/>
      <c r="AD229" s="136"/>
    </row>
    <row r="230" spans="2:30" s="135" customFormat="1" ht="15.75" customHeight="1" x14ac:dyDescent="0.25">
      <c r="B230" s="186">
        <v>232267432.35000002</v>
      </c>
      <c r="C230" s="166" t="s">
        <v>472</v>
      </c>
      <c r="D230" s="170"/>
      <c r="E230" s="170"/>
      <c r="F230" s="170"/>
      <c r="G230" s="170"/>
      <c r="H230" s="170"/>
      <c r="I230" s="170"/>
      <c r="J230" s="170"/>
      <c r="K230" s="170"/>
      <c r="L230" s="171"/>
      <c r="M230" s="171"/>
      <c r="R230" s="133"/>
      <c r="AD230" s="136"/>
    </row>
    <row r="231" spans="2:30" s="135" customFormat="1" ht="15.75" customHeight="1" x14ac:dyDescent="0.25">
      <c r="B231" s="187">
        <f>SUM(B227:B230)</f>
        <v>2175507457.3499999</v>
      </c>
      <c r="C231" s="166"/>
      <c r="D231" s="170"/>
      <c r="E231" s="170"/>
      <c r="F231" s="170"/>
      <c r="G231" s="170"/>
      <c r="H231" s="170"/>
      <c r="I231" s="170"/>
      <c r="J231" s="170"/>
      <c r="K231" s="170"/>
      <c r="L231" s="171"/>
      <c r="M231" s="171"/>
      <c r="R231" s="133"/>
      <c r="AD231" s="136"/>
    </row>
    <row r="232" spans="2:30" s="135" customFormat="1" ht="15.75" customHeight="1" x14ac:dyDescent="0.25">
      <c r="B232" s="165"/>
      <c r="C232" s="166"/>
      <c r="D232" s="170"/>
      <c r="E232" s="170"/>
      <c r="F232" s="170"/>
      <c r="G232" s="170"/>
      <c r="H232" s="170"/>
      <c r="I232" s="170"/>
      <c r="J232" s="170"/>
      <c r="K232" s="170"/>
      <c r="L232" s="171"/>
      <c r="M232" s="171"/>
      <c r="R232" s="133"/>
      <c r="AD232" s="136"/>
    </row>
    <row r="233" spans="2:30" s="135" customFormat="1" ht="15.75" customHeight="1" x14ac:dyDescent="0.25">
      <c r="B233" s="165"/>
      <c r="C233" s="166"/>
      <c r="D233" s="170"/>
      <c r="E233" s="170"/>
      <c r="F233" s="170"/>
      <c r="G233" s="170"/>
      <c r="H233" s="170"/>
      <c r="I233" s="170"/>
      <c r="J233" s="170"/>
      <c r="K233" s="170"/>
      <c r="L233" s="171"/>
      <c r="M233" s="171"/>
      <c r="R233" s="133"/>
      <c r="AD233" s="136"/>
    </row>
    <row r="234" spans="2:30" s="135" customFormat="1" ht="15.75" customHeight="1" x14ac:dyDescent="0.25">
      <c r="B234" s="165"/>
      <c r="C234" s="166"/>
      <c r="D234" s="170"/>
      <c r="E234" s="170"/>
      <c r="F234" s="170"/>
      <c r="G234" s="170"/>
      <c r="H234" s="170"/>
      <c r="I234" s="170"/>
      <c r="J234" s="170"/>
      <c r="K234" s="170"/>
      <c r="L234" s="171"/>
      <c r="M234" s="171"/>
      <c r="R234" s="133"/>
      <c r="AD234" s="136"/>
    </row>
    <row r="235" spans="2:30" s="135" customFormat="1" ht="15.75" customHeight="1" x14ac:dyDescent="0.25">
      <c r="B235" s="188" t="s">
        <v>473</v>
      </c>
      <c r="C235" s="189"/>
      <c r="D235" s="133"/>
      <c r="E235" s="133"/>
      <c r="F235" s="133"/>
      <c r="G235" s="133"/>
      <c r="H235" s="133"/>
      <c r="I235" s="133"/>
      <c r="J235" s="133"/>
      <c r="K235" s="133"/>
      <c r="L235" s="190"/>
      <c r="M235" s="190"/>
      <c r="R235" s="133"/>
      <c r="AD235" s="136"/>
    </row>
    <row r="236" spans="2:30" s="135" customFormat="1" ht="15.75" customHeight="1" x14ac:dyDescent="0.25">
      <c r="B236" s="165" t="s">
        <v>474</v>
      </c>
      <c r="C236" s="166" t="s">
        <v>444</v>
      </c>
      <c r="D236" s="133"/>
      <c r="E236" s="133"/>
      <c r="F236" s="133"/>
      <c r="G236" s="133"/>
      <c r="H236" s="133"/>
      <c r="I236" s="133"/>
      <c r="J236" s="133"/>
      <c r="K236" s="133"/>
      <c r="L236" s="163">
        <v>767049729.4000001</v>
      </c>
      <c r="M236" s="163"/>
      <c r="R236" s="133"/>
      <c r="AD236" s="136"/>
    </row>
    <row r="237" spans="2:30" s="135" customFormat="1" ht="15.75" customHeight="1" x14ac:dyDescent="0.25">
      <c r="B237" s="165" t="s">
        <v>475</v>
      </c>
      <c r="C237" s="166" t="s">
        <v>444</v>
      </c>
      <c r="D237" s="133"/>
      <c r="E237" s="133"/>
      <c r="F237" s="133"/>
      <c r="G237" s="133"/>
      <c r="H237" s="133"/>
      <c r="I237" s="133"/>
      <c r="J237" s="133"/>
      <c r="K237" s="133"/>
      <c r="L237" s="163">
        <v>232267432.35000002</v>
      </c>
      <c r="M237" s="163"/>
      <c r="R237" s="133" t="s">
        <v>476</v>
      </c>
      <c r="AD237" s="136"/>
    </row>
    <row r="238" spans="2:30" s="135" customFormat="1" ht="15.75" customHeight="1" x14ac:dyDescent="0.25">
      <c r="B238" s="165" t="s">
        <v>477</v>
      </c>
      <c r="C238" s="166" t="s">
        <v>444</v>
      </c>
      <c r="D238" s="133"/>
      <c r="E238" s="133"/>
      <c r="F238" s="133"/>
      <c r="G238" s="133"/>
      <c r="H238" s="133"/>
      <c r="I238" s="133"/>
      <c r="J238" s="133"/>
      <c r="K238" s="133"/>
      <c r="L238" s="163">
        <v>13200000</v>
      </c>
      <c r="M238" s="163"/>
      <c r="R238" s="133" t="s">
        <v>478</v>
      </c>
      <c r="S238" s="135">
        <v>1922912025</v>
      </c>
      <c r="AD238" s="136"/>
    </row>
    <row r="239" spans="2:30" s="135" customFormat="1" ht="15.75" customHeight="1" x14ac:dyDescent="0.25">
      <c r="B239" s="165" t="s">
        <v>479</v>
      </c>
      <c r="C239" s="166" t="s">
        <v>444</v>
      </c>
      <c r="D239" s="133"/>
      <c r="E239" s="133"/>
      <c r="F239" s="133"/>
      <c r="G239" s="133"/>
      <c r="H239" s="133"/>
      <c r="I239" s="133"/>
      <c r="J239" s="133"/>
      <c r="K239" s="133"/>
      <c r="L239" s="163">
        <f>3564000*2</f>
        <v>7128000</v>
      </c>
      <c r="M239" s="163"/>
      <c r="R239" s="133" t="s">
        <v>480</v>
      </c>
      <c r="S239" s="135">
        <v>232267432.35000002</v>
      </c>
      <c r="AD239" s="136"/>
    </row>
    <row r="240" spans="2:30" s="135" customFormat="1" ht="30.75" customHeight="1" x14ac:dyDescent="0.25">
      <c r="B240" s="165" t="s">
        <v>481</v>
      </c>
      <c r="C240" s="166"/>
      <c r="D240" s="133"/>
      <c r="E240" s="133"/>
      <c r="F240" s="133"/>
      <c r="G240" s="133"/>
      <c r="H240" s="133"/>
      <c r="I240" s="133"/>
      <c r="J240" s="133"/>
      <c r="K240" s="133"/>
      <c r="L240" s="135">
        <v>100000000</v>
      </c>
      <c r="R240" s="133" t="s">
        <v>482</v>
      </c>
      <c r="S240" s="135">
        <v>13200000</v>
      </c>
      <c r="AD240" s="136"/>
    </row>
    <row r="241" spans="1:30" s="135" customFormat="1" x14ac:dyDescent="0.25">
      <c r="A241" s="191"/>
      <c r="B241" s="192"/>
      <c r="C241" s="147" t="s">
        <v>425</v>
      </c>
      <c r="D241" s="193" t="s">
        <v>2</v>
      </c>
      <c r="E241" s="92" t="s">
        <v>426</v>
      </c>
      <c r="F241" s="92" t="s">
        <v>427</v>
      </c>
      <c r="G241" s="92" t="s">
        <v>25</v>
      </c>
      <c r="H241" s="130" t="s">
        <v>425</v>
      </c>
      <c r="I241" s="193" t="s">
        <v>2</v>
      </c>
      <c r="J241" s="92" t="s">
        <v>426</v>
      </c>
      <c r="K241" s="194" t="s">
        <v>427</v>
      </c>
      <c r="L241" s="132" t="s">
        <v>25</v>
      </c>
      <c r="M241" s="130" t="s">
        <v>425</v>
      </c>
      <c r="N241" s="193" t="s">
        <v>2</v>
      </c>
      <c r="O241" s="92" t="s">
        <v>426</v>
      </c>
      <c r="P241" s="194" t="s">
        <v>427</v>
      </c>
      <c r="Q241" s="132" t="s">
        <v>25</v>
      </c>
      <c r="R241" s="133"/>
      <c r="AD241" s="136"/>
    </row>
    <row r="242" spans="1:30" s="135" customFormat="1" ht="15.75" customHeight="1" x14ac:dyDescent="0.25">
      <c r="B242" s="195" t="s">
        <v>483</v>
      </c>
      <c r="C242" s="196"/>
      <c r="D242" s="133"/>
      <c r="E242" s="133"/>
      <c r="F242" s="133"/>
      <c r="G242" s="133"/>
      <c r="H242" s="133"/>
      <c r="I242" s="133"/>
      <c r="J242" s="133"/>
      <c r="K242" s="133"/>
      <c r="L242" s="163"/>
      <c r="M242" s="163"/>
      <c r="R242" s="133"/>
      <c r="AD242" s="136"/>
    </row>
    <row r="243" spans="1:30" s="135" customFormat="1" ht="15.75" customHeight="1" x14ac:dyDescent="0.25">
      <c r="B243" s="165" t="s">
        <v>484</v>
      </c>
      <c r="C243" s="166"/>
      <c r="D243" s="133" t="s">
        <v>485</v>
      </c>
      <c r="E243" s="133"/>
      <c r="F243" s="133"/>
      <c r="G243" s="133"/>
      <c r="H243" s="133"/>
      <c r="I243" s="133"/>
      <c r="J243" s="133"/>
      <c r="K243" s="133"/>
      <c r="L243" s="163"/>
      <c r="M243" s="163"/>
      <c r="R243" s="133"/>
      <c r="AD243" s="136"/>
    </row>
    <row r="244" spans="1:30" s="135" customFormat="1" ht="15.75" customHeight="1" x14ac:dyDescent="0.25">
      <c r="B244" s="165" t="s">
        <v>486</v>
      </c>
      <c r="C244" s="166"/>
      <c r="D244" s="133"/>
      <c r="E244" s="133"/>
      <c r="F244" s="133"/>
      <c r="G244" s="133"/>
      <c r="H244" s="133"/>
      <c r="I244" s="133"/>
      <c r="J244" s="133"/>
      <c r="K244" s="133"/>
      <c r="L244" s="163"/>
      <c r="M244" s="163"/>
      <c r="R244" s="133"/>
      <c r="AD244" s="136"/>
    </row>
    <row r="245" spans="1:30" s="135" customFormat="1" ht="15.75" customHeight="1" x14ac:dyDescent="0.25">
      <c r="B245" s="165" t="s">
        <v>487</v>
      </c>
      <c r="C245" s="166"/>
      <c r="D245" s="133"/>
      <c r="E245" s="133"/>
      <c r="F245" s="133"/>
      <c r="G245" s="133"/>
      <c r="H245" s="133"/>
      <c r="I245" s="133"/>
      <c r="J245" s="133"/>
      <c r="K245" s="133"/>
      <c r="L245" s="163"/>
      <c r="M245" s="163"/>
      <c r="R245" s="133"/>
      <c r="AD245" s="136"/>
    </row>
    <row r="246" spans="1:30" s="135" customFormat="1" ht="15.75" customHeight="1" x14ac:dyDescent="0.25">
      <c r="B246" s="165" t="s">
        <v>488</v>
      </c>
      <c r="C246" s="166"/>
      <c r="D246" s="133"/>
      <c r="E246" s="133"/>
      <c r="F246" s="133"/>
      <c r="G246" s="133"/>
      <c r="H246" s="133"/>
      <c r="I246" s="133"/>
      <c r="J246" s="133"/>
      <c r="K246" s="133"/>
      <c r="L246" s="163"/>
      <c r="M246" s="163"/>
      <c r="R246" s="133"/>
      <c r="AD246" s="136"/>
    </row>
    <row r="247" spans="1:30" s="135" customFormat="1" ht="15.75" customHeight="1" x14ac:dyDescent="0.25">
      <c r="B247" s="165" t="s">
        <v>489</v>
      </c>
      <c r="C247" s="166"/>
      <c r="D247" s="133"/>
      <c r="E247" s="133"/>
      <c r="F247" s="133"/>
      <c r="G247" s="133"/>
      <c r="H247" s="133"/>
      <c r="I247" s="133"/>
      <c r="J247" s="133"/>
      <c r="K247" s="133"/>
      <c r="L247" s="163"/>
      <c r="M247" s="163"/>
      <c r="R247" s="133"/>
      <c r="AD247" s="136"/>
    </row>
    <row r="248" spans="1:30" s="135" customFormat="1" ht="15.75" customHeight="1" x14ac:dyDescent="0.25">
      <c r="B248" s="165" t="s">
        <v>490</v>
      </c>
      <c r="C248" s="166"/>
      <c r="D248" s="133"/>
      <c r="E248" s="133"/>
      <c r="F248" s="133"/>
      <c r="G248" s="133"/>
      <c r="H248" s="133"/>
      <c r="I248" s="133"/>
      <c r="J248" s="133"/>
      <c r="K248" s="133"/>
      <c r="L248" s="163"/>
      <c r="M248" s="163"/>
      <c r="R248" s="133"/>
      <c r="AD248" s="136"/>
    </row>
    <row r="249" spans="1:30" s="135" customFormat="1" ht="15.75" customHeight="1" x14ac:dyDescent="0.25">
      <c r="B249" s="165" t="s">
        <v>491</v>
      </c>
      <c r="C249" s="166"/>
      <c r="D249" s="133"/>
      <c r="E249" s="133"/>
      <c r="F249" s="133"/>
      <c r="G249" s="133"/>
      <c r="H249" s="133"/>
      <c r="I249" s="133"/>
      <c r="J249" s="133"/>
      <c r="K249" s="133"/>
      <c r="L249" s="163"/>
      <c r="M249" s="163"/>
      <c r="R249" s="133"/>
      <c r="AD249" s="136"/>
    </row>
    <row r="250" spans="1:30" s="135" customFormat="1" ht="15.75" customHeight="1" x14ac:dyDescent="0.25">
      <c r="B250" s="165" t="s">
        <v>492</v>
      </c>
      <c r="C250" s="166"/>
      <c r="D250" s="133"/>
      <c r="E250" s="133"/>
      <c r="F250" s="133"/>
      <c r="G250" s="133"/>
      <c r="H250" s="133"/>
      <c r="I250" s="133"/>
      <c r="J250" s="133"/>
      <c r="K250" s="133"/>
      <c r="L250" s="163"/>
      <c r="M250" s="163"/>
      <c r="R250" s="133"/>
      <c r="AD250" s="136"/>
    </row>
    <row r="251" spans="1:30" s="135" customFormat="1" ht="15.75" customHeight="1" x14ac:dyDescent="0.25">
      <c r="B251" s="165" t="s">
        <v>493</v>
      </c>
      <c r="C251" s="166"/>
      <c r="D251" s="133"/>
      <c r="E251" s="133"/>
      <c r="F251" s="133"/>
      <c r="G251" s="133"/>
      <c r="H251" s="133"/>
      <c r="I251" s="133"/>
      <c r="J251" s="133"/>
      <c r="K251" s="133"/>
      <c r="L251" s="163"/>
      <c r="M251" s="163"/>
      <c r="R251" s="133"/>
      <c r="AD251" s="136"/>
    </row>
    <row r="252" spans="1:30" s="135" customFormat="1" ht="30.75" customHeight="1" x14ac:dyDescent="0.25">
      <c r="B252" s="165" t="s">
        <v>494</v>
      </c>
      <c r="C252" s="166"/>
      <c r="D252" s="133"/>
      <c r="E252" s="133"/>
      <c r="F252" s="133"/>
      <c r="G252" s="133"/>
      <c r="H252" s="133"/>
      <c r="I252" s="133"/>
      <c r="J252" s="133"/>
      <c r="K252" s="133"/>
      <c r="L252" s="163"/>
      <c r="M252" s="163"/>
      <c r="R252" s="133"/>
      <c r="AD252" s="136"/>
    </row>
    <row r="253" spans="1:30" s="135" customFormat="1" ht="15.75" customHeight="1" x14ac:dyDescent="0.25">
      <c r="B253" s="165" t="s">
        <v>495</v>
      </c>
      <c r="C253" s="166"/>
      <c r="D253" s="170"/>
      <c r="E253" s="170"/>
      <c r="F253" s="170"/>
      <c r="G253" s="170"/>
      <c r="H253" s="170"/>
      <c r="I253" s="170"/>
      <c r="J253" s="170"/>
      <c r="K253" s="170"/>
      <c r="L253" s="178"/>
      <c r="M253" s="178"/>
      <c r="R253" s="133"/>
      <c r="AD253" s="136"/>
    </row>
    <row r="254" spans="1:30" s="135" customFormat="1" ht="15.75" customHeight="1" x14ac:dyDescent="0.25">
      <c r="B254" s="165"/>
      <c r="C254" s="166"/>
      <c r="D254" s="170"/>
      <c r="E254" s="170"/>
      <c r="F254" s="170"/>
      <c r="G254" s="170"/>
      <c r="H254" s="170"/>
      <c r="I254" s="170"/>
      <c r="J254" s="170"/>
      <c r="K254" s="170"/>
      <c r="L254" s="171"/>
      <c r="M254" s="171"/>
      <c r="R254" s="133"/>
      <c r="AD254" s="136"/>
    </row>
    <row r="255" spans="1:30" s="135" customFormat="1" ht="15.75" customHeight="1" x14ac:dyDescent="0.25">
      <c r="B255" s="195" t="s">
        <v>496</v>
      </c>
      <c r="C255" s="196"/>
      <c r="D255" s="170"/>
      <c r="E255" s="170"/>
      <c r="F255" s="170"/>
      <c r="G255" s="170"/>
      <c r="H255" s="170"/>
      <c r="I255" s="170"/>
      <c r="J255" s="170"/>
      <c r="K255" s="170"/>
      <c r="L255" s="171"/>
      <c r="M255" s="171"/>
      <c r="R255" s="133"/>
      <c r="AD255" s="136"/>
    </row>
    <row r="256" spans="1:30" s="135" customFormat="1" ht="15.75" customHeight="1" x14ac:dyDescent="0.25">
      <c r="B256" s="165" t="s">
        <v>497</v>
      </c>
      <c r="C256" s="166"/>
      <c r="D256" s="170"/>
      <c r="E256" s="170"/>
      <c r="F256" s="170"/>
      <c r="G256" s="170"/>
      <c r="H256" s="170"/>
      <c r="I256" s="170"/>
      <c r="J256" s="170"/>
      <c r="K256" s="170"/>
      <c r="L256" s="171"/>
      <c r="M256" s="171"/>
      <c r="R256" s="133"/>
      <c r="AD256" s="136"/>
    </row>
    <row r="257" spans="2:30" s="135" customFormat="1" ht="15.75" customHeight="1" x14ac:dyDescent="0.25">
      <c r="B257" s="165" t="s">
        <v>498</v>
      </c>
      <c r="C257" s="166"/>
      <c r="D257" s="170"/>
      <c r="E257" s="170"/>
      <c r="F257" s="170"/>
      <c r="G257" s="170"/>
      <c r="H257" s="170"/>
      <c r="I257" s="170"/>
      <c r="J257" s="170"/>
      <c r="K257" s="170"/>
      <c r="L257" s="171"/>
      <c r="M257" s="171"/>
      <c r="R257" s="133"/>
      <c r="AD257" s="136"/>
    </row>
    <row r="258" spans="2:30" s="135" customFormat="1" ht="15.75" customHeight="1" x14ac:dyDescent="0.25">
      <c r="B258" s="165"/>
      <c r="C258" s="166"/>
      <c r="D258" s="170"/>
      <c r="E258" s="170"/>
      <c r="F258" s="170"/>
      <c r="G258" s="170"/>
      <c r="H258" s="170"/>
      <c r="I258" s="170"/>
      <c r="J258" s="170"/>
      <c r="K258" s="170"/>
      <c r="L258" s="171"/>
      <c r="M258" s="171"/>
      <c r="R258" s="133"/>
      <c r="AD258" s="136"/>
    </row>
    <row r="259" spans="2:30" s="135" customFormat="1" ht="15.75" customHeight="1" x14ac:dyDescent="0.25">
      <c r="B259" s="195" t="s">
        <v>499</v>
      </c>
      <c r="C259" s="196"/>
      <c r="D259" s="170"/>
      <c r="E259" s="170"/>
      <c r="F259" s="170"/>
      <c r="G259" s="170"/>
      <c r="H259" s="170"/>
      <c r="I259" s="170"/>
      <c r="J259" s="170"/>
      <c r="K259" s="170"/>
      <c r="L259" s="171"/>
      <c r="M259" s="171"/>
      <c r="R259" s="133"/>
      <c r="AD259" s="136"/>
    </row>
    <row r="260" spans="2:30" s="135" customFormat="1" ht="15.75" customHeight="1" x14ac:dyDescent="0.25">
      <c r="B260" s="165" t="s">
        <v>500</v>
      </c>
      <c r="C260" s="166"/>
      <c r="D260" s="170"/>
      <c r="E260" s="170"/>
      <c r="F260" s="170"/>
      <c r="G260" s="170"/>
      <c r="H260" s="170"/>
      <c r="I260" s="170"/>
      <c r="J260" s="170"/>
      <c r="K260" s="170"/>
      <c r="L260" s="171"/>
      <c r="M260" s="171"/>
      <c r="R260" s="133"/>
      <c r="AD260" s="136"/>
    </row>
    <row r="261" spans="2:30" s="135" customFormat="1" ht="15.75" customHeight="1" x14ac:dyDescent="0.25">
      <c r="B261" s="165" t="s">
        <v>501</v>
      </c>
      <c r="C261" s="166" t="s">
        <v>444</v>
      </c>
      <c r="D261" s="170"/>
      <c r="E261" s="170"/>
      <c r="F261" s="170"/>
      <c r="G261" s="170"/>
      <c r="H261" s="170"/>
      <c r="I261" s="170"/>
      <c r="J261" s="170"/>
      <c r="K261" s="170"/>
      <c r="L261" s="171"/>
      <c r="M261" s="171"/>
      <c r="R261" s="133"/>
      <c r="AD261" s="136"/>
    </row>
    <row r="262" spans="2:30" s="135" customFormat="1" ht="15.75" customHeight="1" x14ac:dyDescent="0.25">
      <c r="B262" s="165"/>
      <c r="C262" s="166"/>
      <c r="D262" s="170"/>
      <c r="E262" s="170"/>
      <c r="F262" s="170"/>
      <c r="G262" s="170"/>
      <c r="H262" s="170"/>
      <c r="I262" s="170"/>
      <c r="J262" s="170"/>
      <c r="K262" s="170"/>
      <c r="L262" s="171"/>
      <c r="M262" s="171"/>
      <c r="R262" s="133"/>
      <c r="AD262" s="136"/>
    </row>
    <row r="263" spans="2:30" s="135" customFormat="1" ht="15.75" customHeight="1" x14ac:dyDescent="0.25">
      <c r="B263" s="165"/>
      <c r="C263" s="166"/>
      <c r="D263" s="170"/>
      <c r="E263" s="170"/>
      <c r="F263" s="170"/>
      <c r="G263" s="170"/>
      <c r="H263" s="170"/>
      <c r="I263" s="170"/>
      <c r="J263" s="170"/>
      <c r="K263" s="170"/>
      <c r="L263" s="171"/>
      <c r="M263" s="171"/>
      <c r="R263" s="133"/>
      <c r="AD263" s="136"/>
    </row>
    <row r="264" spans="2:30" s="135" customFormat="1" ht="15.75" customHeight="1" x14ac:dyDescent="0.25">
      <c r="B264" s="165"/>
      <c r="C264" s="166"/>
      <c r="D264" s="170"/>
      <c r="E264" s="170"/>
      <c r="F264" s="170"/>
      <c r="G264" s="170"/>
      <c r="H264" s="170"/>
      <c r="I264" s="170"/>
      <c r="J264" s="170"/>
      <c r="K264" s="170"/>
      <c r="L264" s="171"/>
      <c r="M264" s="171"/>
      <c r="R264" s="133"/>
      <c r="AD264" s="136"/>
    </row>
    <row r="265" spans="2:30" s="135" customFormat="1" ht="15.75" customHeight="1" x14ac:dyDescent="0.25">
      <c r="B265" s="165"/>
      <c r="C265" s="166"/>
      <c r="D265" s="170"/>
      <c r="E265" s="170"/>
      <c r="F265" s="170"/>
      <c r="G265" s="170"/>
      <c r="H265" s="170"/>
      <c r="I265" s="170"/>
      <c r="J265" s="170"/>
      <c r="K265" s="170"/>
      <c r="L265" s="171"/>
      <c r="M265" s="171"/>
      <c r="R265" s="133"/>
      <c r="AD265" s="136"/>
    </row>
    <row r="266" spans="2:30" s="135" customFormat="1" ht="15.75" customHeight="1" x14ac:dyDescent="0.25">
      <c r="B266" s="165"/>
      <c r="C266" s="166"/>
      <c r="D266" s="170"/>
      <c r="E266" s="170"/>
      <c r="F266" s="170"/>
      <c r="G266" s="170"/>
      <c r="H266" s="170"/>
      <c r="I266" s="170"/>
      <c r="J266" s="170"/>
      <c r="K266" s="170"/>
      <c r="L266" s="171"/>
      <c r="M266" s="171"/>
      <c r="R266" s="133"/>
      <c r="AD266" s="136"/>
    </row>
    <row r="267" spans="2:30" s="135" customFormat="1" ht="15.75" customHeight="1" x14ac:dyDescent="0.25">
      <c r="B267" s="165"/>
      <c r="C267" s="166"/>
      <c r="D267" s="170"/>
      <c r="E267" s="170"/>
      <c r="F267" s="170"/>
      <c r="G267" s="170"/>
      <c r="H267" s="170"/>
      <c r="I267" s="170"/>
      <c r="J267" s="170"/>
      <c r="K267" s="170"/>
      <c r="L267" s="171"/>
      <c r="M267" s="171"/>
      <c r="R267" s="133"/>
      <c r="AD267" s="136"/>
    </row>
    <row r="268" spans="2:30" s="135" customFormat="1" ht="15.75" customHeight="1" x14ac:dyDescent="0.25">
      <c r="B268" s="165"/>
      <c r="C268" s="166"/>
      <c r="D268" s="170"/>
      <c r="E268" s="170"/>
      <c r="F268" s="170"/>
      <c r="G268" s="170"/>
      <c r="H268" s="170"/>
      <c r="I268" s="170"/>
      <c r="J268" s="170"/>
      <c r="K268" s="170"/>
      <c r="L268" s="171"/>
      <c r="M268" s="171"/>
      <c r="R268" s="133"/>
      <c r="AD268" s="136"/>
    </row>
    <row r="269" spans="2:30" s="135" customFormat="1" ht="15.75" customHeight="1" x14ac:dyDescent="0.25">
      <c r="B269" s="165"/>
      <c r="C269" s="166"/>
      <c r="D269" s="170"/>
      <c r="E269" s="170"/>
      <c r="F269" s="170"/>
      <c r="G269" s="170"/>
      <c r="H269" s="170"/>
      <c r="I269" s="170"/>
      <c r="J269" s="170"/>
      <c r="K269" s="170"/>
      <c r="L269" s="171"/>
      <c r="M269" s="171"/>
      <c r="R269" s="133"/>
      <c r="AD269" s="136"/>
    </row>
    <row r="270" spans="2:30" s="135" customFormat="1" ht="15.75" customHeight="1" x14ac:dyDescent="0.25">
      <c r="B270" s="165"/>
      <c r="C270" s="166"/>
      <c r="D270" s="170"/>
      <c r="E270" s="170"/>
      <c r="F270" s="170"/>
      <c r="G270" s="170"/>
      <c r="H270" s="170"/>
      <c r="I270" s="170"/>
      <c r="J270" s="170"/>
      <c r="K270" s="170"/>
      <c r="L270" s="171"/>
      <c r="M270" s="171"/>
      <c r="R270" s="133"/>
      <c r="AD270" s="136"/>
    </row>
    <row r="271" spans="2:30" s="135" customFormat="1" ht="15.75" customHeight="1" x14ac:dyDescent="0.25">
      <c r="B271" s="165"/>
      <c r="C271" s="166"/>
      <c r="D271" s="170"/>
      <c r="E271" s="170"/>
      <c r="F271" s="170"/>
      <c r="G271" s="170"/>
      <c r="H271" s="170"/>
      <c r="I271" s="170"/>
      <c r="J271" s="170"/>
      <c r="K271" s="170"/>
      <c r="L271" s="171"/>
      <c r="M271" s="171"/>
      <c r="R271" s="133"/>
      <c r="AD271" s="136"/>
    </row>
    <row r="272" spans="2:30" s="135" customFormat="1" ht="15.75" customHeight="1" x14ac:dyDescent="0.25">
      <c r="B272" s="165"/>
      <c r="C272" s="166"/>
      <c r="D272" s="170"/>
      <c r="E272" s="170"/>
      <c r="F272" s="170"/>
      <c r="G272" s="170"/>
      <c r="H272" s="170"/>
      <c r="I272" s="170"/>
      <c r="J272" s="170"/>
      <c r="K272" s="170"/>
      <c r="L272" s="171"/>
      <c r="M272" s="171"/>
      <c r="R272" s="133"/>
      <c r="AD272" s="136"/>
    </row>
    <row r="273" spans="2:30" s="135" customFormat="1" ht="15.75" customHeight="1" x14ac:dyDescent="0.25">
      <c r="B273" s="165"/>
      <c r="C273" s="166"/>
      <c r="D273" s="170"/>
      <c r="E273" s="170"/>
      <c r="F273" s="170"/>
      <c r="G273" s="170"/>
      <c r="H273" s="170"/>
      <c r="I273" s="170"/>
      <c r="J273" s="170"/>
      <c r="K273" s="170"/>
      <c r="L273" s="171"/>
      <c r="M273" s="171"/>
      <c r="R273" s="133"/>
      <c r="AD273" s="136"/>
    </row>
    <row r="274" spans="2:30" s="135" customFormat="1" ht="15.75" customHeight="1" x14ac:dyDescent="0.25">
      <c r="B274" s="165"/>
      <c r="C274" s="166"/>
      <c r="D274" s="170"/>
      <c r="E274" s="170"/>
      <c r="F274" s="170"/>
      <c r="G274" s="170"/>
      <c r="H274" s="170"/>
      <c r="I274" s="170"/>
      <c r="J274" s="170"/>
      <c r="K274" s="170"/>
      <c r="L274" s="171"/>
      <c r="M274" s="171"/>
      <c r="R274" s="133"/>
      <c r="AD274" s="136"/>
    </row>
    <row r="275" spans="2:30" s="135" customFormat="1" ht="15.75" customHeight="1" x14ac:dyDescent="0.25">
      <c r="B275" s="165"/>
      <c r="C275" s="166"/>
      <c r="D275" s="170"/>
      <c r="E275" s="170"/>
      <c r="F275" s="170"/>
      <c r="G275" s="170"/>
      <c r="H275" s="170"/>
      <c r="I275" s="170"/>
      <c r="J275" s="170"/>
      <c r="K275" s="170"/>
      <c r="L275" s="171"/>
      <c r="M275" s="171"/>
      <c r="R275" s="133"/>
      <c r="AD275" s="136"/>
    </row>
    <row r="276" spans="2:30" s="135" customFormat="1" ht="15.75" customHeight="1" x14ac:dyDescent="0.25">
      <c r="B276" s="165"/>
      <c r="C276" s="166"/>
      <c r="D276" s="170"/>
      <c r="E276" s="170"/>
      <c r="F276" s="170"/>
      <c r="G276" s="170"/>
      <c r="H276" s="170"/>
      <c r="I276" s="170"/>
      <c r="J276" s="170"/>
      <c r="K276" s="170"/>
      <c r="L276" s="171"/>
      <c r="M276" s="171"/>
      <c r="R276" s="133"/>
      <c r="AD276" s="136"/>
    </row>
    <row r="277" spans="2:30" s="135" customFormat="1" ht="15.75" customHeight="1" x14ac:dyDescent="0.25">
      <c r="B277" s="165"/>
      <c r="C277" s="166"/>
      <c r="D277" s="170"/>
      <c r="E277" s="170"/>
      <c r="F277" s="170"/>
      <c r="G277" s="170"/>
      <c r="H277" s="170"/>
      <c r="I277" s="170"/>
      <c r="J277" s="170"/>
      <c r="K277" s="170"/>
      <c r="L277" s="171"/>
      <c r="M277" s="171"/>
      <c r="R277" s="133"/>
      <c r="AD277" s="136"/>
    </row>
    <row r="278" spans="2:30" s="135" customFormat="1" ht="15.75" customHeight="1" x14ac:dyDescent="0.25">
      <c r="B278" s="165"/>
      <c r="C278" s="166"/>
      <c r="D278" s="170"/>
      <c r="E278" s="170"/>
      <c r="F278" s="170"/>
      <c r="G278" s="170"/>
      <c r="H278" s="170"/>
      <c r="I278" s="170"/>
      <c r="J278" s="170"/>
      <c r="K278" s="170"/>
      <c r="L278" s="171"/>
      <c r="M278" s="171"/>
      <c r="R278" s="133"/>
      <c r="AD278" s="136"/>
    </row>
    <row r="279" spans="2:30" s="135" customFormat="1" ht="15.75" customHeight="1" x14ac:dyDescent="0.25">
      <c r="B279" s="165"/>
      <c r="C279" s="166"/>
      <c r="D279" s="170"/>
      <c r="E279" s="170"/>
      <c r="F279" s="170"/>
      <c r="G279" s="170"/>
      <c r="H279" s="170"/>
      <c r="I279" s="170"/>
      <c r="J279" s="170"/>
      <c r="K279" s="170"/>
      <c r="L279" s="171"/>
      <c r="M279" s="171"/>
      <c r="R279" s="133"/>
      <c r="AD279" s="136"/>
    </row>
    <row r="280" spans="2:30" s="135" customFormat="1" ht="15.75" customHeight="1" x14ac:dyDescent="0.25">
      <c r="B280" s="165"/>
      <c r="C280" s="166"/>
      <c r="D280" s="170"/>
      <c r="E280" s="170"/>
      <c r="F280" s="170"/>
      <c r="G280" s="170"/>
      <c r="H280" s="170"/>
      <c r="I280" s="170"/>
      <c r="J280" s="170"/>
      <c r="K280" s="170"/>
      <c r="L280" s="171"/>
      <c r="M280" s="171"/>
      <c r="R280" s="133"/>
      <c r="AD280" s="136"/>
    </row>
    <row r="281" spans="2:30" s="135" customFormat="1" ht="15.75" customHeight="1" x14ac:dyDescent="0.25">
      <c r="B281" s="165"/>
      <c r="C281" s="166"/>
      <c r="D281" s="170"/>
      <c r="E281" s="170"/>
      <c r="F281" s="170"/>
      <c r="G281" s="170"/>
      <c r="H281" s="170"/>
      <c r="I281" s="170"/>
      <c r="J281" s="170"/>
      <c r="K281" s="170"/>
      <c r="L281" s="171"/>
      <c r="M281" s="171"/>
      <c r="R281" s="133"/>
      <c r="AD281" s="136"/>
    </row>
    <row r="282" spans="2:30" s="135" customFormat="1" ht="15.75" customHeight="1" x14ac:dyDescent="0.25">
      <c r="B282" s="165"/>
      <c r="C282" s="166"/>
      <c r="D282" s="170"/>
      <c r="E282" s="170"/>
      <c r="F282" s="170"/>
      <c r="G282" s="170"/>
      <c r="H282" s="170"/>
      <c r="I282" s="170"/>
      <c r="J282" s="170"/>
      <c r="K282" s="170"/>
      <c r="L282" s="171"/>
      <c r="M282" s="171"/>
      <c r="R282" s="133"/>
      <c r="AD282" s="136"/>
    </row>
    <row r="283" spans="2:30" s="135" customFormat="1" ht="15.75" customHeight="1" x14ac:dyDescent="0.25">
      <c r="B283" s="165"/>
      <c r="C283" s="166"/>
      <c r="D283" s="170"/>
      <c r="E283" s="170"/>
      <c r="F283" s="170"/>
      <c r="G283" s="170"/>
      <c r="H283" s="170"/>
      <c r="I283" s="170"/>
      <c r="J283" s="170"/>
      <c r="K283" s="170"/>
      <c r="L283" s="171"/>
      <c r="M283" s="171"/>
      <c r="R283" s="133"/>
      <c r="AD283" s="136"/>
    </row>
    <row r="284" spans="2:30" s="135" customFormat="1" ht="15.75" customHeight="1" x14ac:dyDescent="0.25">
      <c r="B284" s="165"/>
      <c r="C284" s="166"/>
      <c r="D284" s="170"/>
      <c r="E284" s="170"/>
      <c r="F284" s="170"/>
      <c r="G284" s="170"/>
      <c r="H284" s="170"/>
      <c r="I284" s="170"/>
      <c r="J284" s="170"/>
      <c r="K284" s="170"/>
      <c r="L284" s="171"/>
      <c r="M284" s="171"/>
      <c r="R284" s="133"/>
      <c r="AD284" s="136"/>
    </row>
    <row r="285" spans="2:30" s="135" customFormat="1" ht="15.75" customHeight="1" x14ac:dyDescent="0.25">
      <c r="B285" s="165"/>
      <c r="C285" s="166"/>
      <c r="D285" s="170"/>
      <c r="E285" s="170"/>
      <c r="F285" s="170"/>
      <c r="G285" s="170"/>
      <c r="H285" s="170"/>
      <c r="I285" s="170"/>
      <c r="J285" s="170"/>
      <c r="K285" s="170"/>
      <c r="L285" s="171"/>
      <c r="M285" s="171"/>
      <c r="R285" s="133"/>
      <c r="AD285" s="136"/>
    </row>
    <row r="286" spans="2:30" s="135" customFormat="1" ht="15.75" customHeight="1" x14ac:dyDescent="0.25">
      <c r="B286" s="165"/>
      <c r="C286" s="166"/>
      <c r="D286" s="170"/>
      <c r="E286" s="170"/>
      <c r="F286" s="170"/>
      <c r="G286" s="170"/>
      <c r="H286" s="170"/>
      <c r="I286" s="170"/>
      <c r="J286" s="170"/>
      <c r="K286" s="170"/>
      <c r="L286" s="171"/>
      <c r="M286" s="171"/>
      <c r="R286" s="133"/>
      <c r="AD286" s="136"/>
    </row>
    <row r="287" spans="2:30" s="135" customFormat="1" ht="15.75" customHeight="1" x14ac:dyDescent="0.25">
      <c r="B287" s="165"/>
      <c r="C287" s="166"/>
      <c r="D287" s="170"/>
      <c r="E287" s="170"/>
      <c r="F287" s="170"/>
      <c r="G287" s="170"/>
      <c r="H287" s="170"/>
      <c r="I287" s="170"/>
      <c r="J287" s="170"/>
      <c r="K287" s="170"/>
      <c r="L287" s="171"/>
      <c r="M287" s="171"/>
      <c r="R287" s="133"/>
      <c r="AD287" s="136"/>
    </row>
    <row r="288" spans="2:30" s="135" customFormat="1" ht="15.75" customHeight="1" x14ac:dyDescent="0.25">
      <c r="B288" s="165"/>
      <c r="C288" s="166"/>
      <c r="D288" s="170"/>
      <c r="E288" s="170"/>
      <c r="F288" s="170"/>
      <c r="G288" s="170"/>
      <c r="H288" s="170"/>
      <c r="I288" s="170"/>
      <c r="J288" s="170"/>
      <c r="K288" s="170"/>
      <c r="L288" s="171"/>
      <c r="M288" s="171"/>
      <c r="R288" s="133"/>
      <c r="AD288" s="136"/>
    </row>
    <row r="289" spans="2:30" s="135" customFormat="1" ht="15.75" customHeight="1" x14ac:dyDescent="0.25">
      <c r="B289" s="165"/>
      <c r="C289" s="166"/>
      <c r="D289" s="170"/>
      <c r="E289" s="170"/>
      <c r="F289" s="170"/>
      <c r="G289" s="170"/>
      <c r="H289" s="170"/>
      <c r="I289" s="170"/>
      <c r="J289" s="170"/>
      <c r="K289" s="170"/>
      <c r="L289" s="171"/>
      <c r="M289" s="171"/>
      <c r="R289" s="133"/>
      <c r="AD289" s="136"/>
    </row>
    <row r="290" spans="2:30" s="135" customFormat="1" ht="15.75" customHeight="1" x14ac:dyDescent="0.25">
      <c r="B290" s="165"/>
      <c r="C290" s="166"/>
      <c r="D290" s="170"/>
      <c r="E290" s="170"/>
      <c r="F290" s="170"/>
      <c r="G290" s="170"/>
      <c r="H290" s="170"/>
      <c r="I290" s="170"/>
      <c r="J290" s="170"/>
      <c r="K290" s="170"/>
      <c r="L290" s="171"/>
      <c r="M290" s="171"/>
      <c r="R290" s="133"/>
      <c r="AD290" s="136"/>
    </row>
    <row r="291" spans="2:30" s="135" customFormat="1" ht="15.75" customHeight="1" x14ac:dyDescent="0.25">
      <c r="B291" s="165"/>
      <c r="C291" s="166"/>
      <c r="D291" s="170"/>
      <c r="E291" s="170"/>
      <c r="F291" s="170"/>
      <c r="G291" s="170"/>
      <c r="H291" s="170"/>
      <c r="I291" s="170"/>
      <c r="J291" s="170"/>
      <c r="K291" s="170"/>
      <c r="L291" s="171"/>
      <c r="M291" s="171"/>
      <c r="R291" s="133"/>
      <c r="AD291" s="136"/>
    </row>
    <row r="292" spans="2:30" s="135" customFormat="1" ht="15.75" customHeight="1" x14ac:dyDescent="0.25">
      <c r="B292" s="165"/>
      <c r="C292" s="166"/>
      <c r="D292" s="170"/>
      <c r="E292" s="170"/>
      <c r="F292" s="170"/>
      <c r="G292" s="170"/>
      <c r="H292" s="170"/>
      <c r="I292" s="170"/>
      <c r="J292" s="170"/>
      <c r="K292" s="170"/>
      <c r="L292" s="171"/>
      <c r="M292" s="171"/>
      <c r="R292" s="133"/>
      <c r="AD292" s="136"/>
    </row>
    <row r="293" spans="2:30" s="135" customFormat="1" ht="15.75" customHeight="1" x14ac:dyDescent="0.25">
      <c r="B293" s="165"/>
      <c r="C293" s="166"/>
      <c r="D293" s="170"/>
      <c r="E293" s="170"/>
      <c r="F293" s="170"/>
      <c r="G293" s="170"/>
      <c r="H293" s="170"/>
      <c r="I293" s="170"/>
      <c r="J293" s="170"/>
      <c r="K293" s="170"/>
      <c r="L293" s="171"/>
      <c r="M293" s="171"/>
      <c r="R293" s="133"/>
      <c r="AD293" s="136"/>
    </row>
    <row r="294" spans="2:30" s="135" customFormat="1" ht="15.75" customHeight="1" x14ac:dyDescent="0.25">
      <c r="B294" s="165"/>
      <c r="C294" s="166"/>
      <c r="D294" s="170"/>
      <c r="E294" s="170"/>
      <c r="F294" s="170"/>
      <c r="G294" s="170"/>
      <c r="H294" s="170"/>
      <c r="I294" s="170"/>
      <c r="J294" s="170"/>
      <c r="K294" s="170"/>
      <c r="L294" s="171"/>
      <c r="M294" s="171"/>
      <c r="R294" s="133"/>
      <c r="AD294" s="136"/>
    </row>
    <row r="295" spans="2:30" s="135" customFormat="1" ht="15.75" customHeight="1" x14ac:dyDescent="0.25">
      <c r="B295" s="165"/>
      <c r="C295" s="166"/>
      <c r="D295" s="170"/>
      <c r="E295" s="170"/>
      <c r="F295" s="170"/>
      <c r="G295" s="170"/>
      <c r="H295" s="170"/>
      <c r="I295" s="170"/>
      <c r="J295" s="170"/>
      <c r="K295" s="170"/>
      <c r="L295" s="171"/>
      <c r="M295" s="171"/>
      <c r="R295" s="133"/>
      <c r="AD295" s="136"/>
    </row>
    <row r="296" spans="2:30" s="135" customFormat="1" ht="15.75" customHeight="1" x14ac:dyDescent="0.25">
      <c r="B296" s="165"/>
      <c r="C296" s="166"/>
      <c r="D296" s="170"/>
      <c r="E296" s="170"/>
      <c r="F296" s="170"/>
      <c r="G296" s="170"/>
      <c r="H296" s="170"/>
      <c r="I296" s="170"/>
      <c r="J296" s="170"/>
      <c r="K296" s="170"/>
      <c r="L296" s="171"/>
      <c r="M296" s="171"/>
      <c r="R296" s="133"/>
      <c r="AD296" s="136"/>
    </row>
    <row r="297" spans="2:30" s="135" customFormat="1" ht="15.75" customHeight="1" x14ac:dyDescent="0.25">
      <c r="B297" s="165"/>
      <c r="C297" s="166"/>
      <c r="D297" s="170"/>
      <c r="E297" s="170"/>
      <c r="F297" s="170"/>
      <c r="G297" s="170"/>
      <c r="H297" s="170"/>
      <c r="I297" s="170"/>
      <c r="J297" s="170"/>
      <c r="K297" s="170"/>
      <c r="L297" s="171"/>
      <c r="M297" s="171"/>
      <c r="R297" s="133"/>
      <c r="AD297" s="136"/>
    </row>
    <row r="298" spans="2:30" s="135" customFormat="1" ht="15.75" customHeight="1" x14ac:dyDescent="0.25">
      <c r="B298" s="165"/>
      <c r="C298" s="166"/>
      <c r="D298" s="170"/>
      <c r="E298" s="170"/>
      <c r="F298" s="170"/>
      <c r="G298" s="170"/>
      <c r="H298" s="170"/>
      <c r="I298" s="170"/>
      <c r="J298" s="170"/>
      <c r="K298" s="170"/>
      <c r="L298" s="171"/>
      <c r="M298" s="171"/>
      <c r="R298" s="133"/>
      <c r="AD298" s="136"/>
    </row>
    <row r="299" spans="2:30" s="135" customFormat="1" ht="15.75" customHeight="1" x14ac:dyDescent="0.25">
      <c r="B299" s="165"/>
      <c r="C299" s="166"/>
      <c r="D299" s="170"/>
      <c r="E299" s="170"/>
      <c r="F299" s="170"/>
      <c r="G299" s="170"/>
      <c r="H299" s="170"/>
      <c r="I299" s="170"/>
      <c r="J299" s="170"/>
      <c r="K299" s="170"/>
      <c r="L299" s="171"/>
      <c r="M299" s="171"/>
      <c r="R299" s="133"/>
      <c r="AD299" s="136"/>
    </row>
    <row r="300" spans="2:30" s="135" customFormat="1" ht="15.75" customHeight="1" x14ac:dyDescent="0.25">
      <c r="B300" s="165"/>
      <c r="C300" s="166"/>
      <c r="D300" s="170"/>
      <c r="E300" s="170"/>
      <c r="F300" s="170"/>
      <c r="G300" s="170"/>
      <c r="H300" s="170"/>
      <c r="I300" s="170"/>
      <c r="J300" s="170"/>
      <c r="K300" s="170"/>
      <c r="L300" s="171"/>
      <c r="M300" s="171"/>
      <c r="R300" s="133"/>
      <c r="AD300" s="136"/>
    </row>
    <row r="301" spans="2:30" s="135" customFormat="1" ht="15.75" customHeight="1" x14ac:dyDescent="0.25">
      <c r="B301" s="165"/>
      <c r="C301" s="166"/>
      <c r="D301" s="170"/>
      <c r="E301" s="170"/>
      <c r="F301" s="170"/>
      <c r="G301" s="170"/>
      <c r="H301" s="170"/>
      <c r="I301" s="170"/>
      <c r="J301" s="170"/>
      <c r="K301" s="170"/>
      <c r="L301" s="171"/>
      <c r="M301" s="171"/>
      <c r="R301" s="133"/>
      <c r="AD301" s="136"/>
    </row>
    <row r="302" spans="2:30" s="135" customFormat="1" ht="15.75" customHeight="1" x14ac:dyDescent="0.25">
      <c r="B302" s="165"/>
      <c r="C302" s="166"/>
      <c r="D302" s="170"/>
      <c r="E302" s="170"/>
      <c r="F302" s="170"/>
      <c r="G302" s="170"/>
      <c r="H302" s="170"/>
      <c r="I302" s="170"/>
      <c r="J302" s="170"/>
      <c r="K302" s="170"/>
      <c r="L302" s="171"/>
      <c r="M302" s="171"/>
      <c r="R302" s="133"/>
      <c r="AD302" s="136"/>
    </row>
    <row r="303" spans="2:30" s="135" customFormat="1" ht="15.75" customHeight="1" x14ac:dyDescent="0.25">
      <c r="B303" s="165"/>
      <c r="C303" s="166"/>
      <c r="D303" s="170"/>
      <c r="E303" s="170"/>
      <c r="F303" s="170"/>
      <c r="G303" s="170"/>
      <c r="H303" s="170"/>
      <c r="I303" s="170"/>
      <c r="J303" s="170"/>
      <c r="K303" s="170"/>
      <c r="L303" s="171"/>
      <c r="M303" s="171"/>
      <c r="R303" s="133"/>
      <c r="AD303" s="136"/>
    </row>
    <row r="304" spans="2:30" s="135" customFormat="1" ht="15.75" customHeight="1" x14ac:dyDescent="0.25">
      <c r="B304" s="165"/>
      <c r="C304" s="166"/>
      <c r="D304" s="170"/>
      <c r="E304" s="170"/>
      <c r="F304" s="170"/>
      <c r="G304" s="170"/>
      <c r="H304" s="170"/>
      <c r="I304" s="170"/>
      <c r="J304" s="170"/>
      <c r="K304" s="170"/>
      <c r="L304" s="171"/>
      <c r="M304" s="171"/>
      <c r="R304" s="133"/>
      <c r="AD304" s="136"/>
    </row>
    <row r="305" spans="2:30" s="135" customFormat="1" ht="15.75" customHeight="1" x14ac:dyDescent="0.25">
      <c r="B305" s="165"/>
      <c r="C305" s="166"/>
      <c r="D305" s="170"/>
      <c r="E305" s="170"/>
      <c r="F305" s="170"/>
      <c r="G305" s="170"/>
      <c r="H305" s="170"/>
      <c r="I305" s="170"/>
      <c r="J305" s="170"/>
      <c r="K305" s="170"/>
      <c r="L305" s="171"/>
      <c r="M305" s="171"/>
      <c r="R305" s="133"/>
      <c r="AD305" s="136"/>
    </row>
    <row r="306" spans="2:30" s="135" customFormat="1" ht="15.75" customHeight="1" x14ac:dyDescent="0.25">
      <c r="B306" s="165"/>
      <c r="C306" s="166"/>
      <c r="D306" s="170"/>
      <c r="E306" s="170"/>
      <c r="F306" s="170"/>
      <c r="G306" s="170"/>
      <c r="H306" s="170"/>
      <c r="I306" s="170"/>
      <c r="J306" s="170"/>
      <c r="K306" s="170"/>
      <c r="L306" s="171"/>
      <c r="M306" s="171"/>
      <c r="R306" s="133"/>
      <c r="AD306" s="136"/>
    </row>
    <row r="307" spans="2:30" s="135" customFormat="1" ht="15.75" customHeight="1" x14ac:dyDescent="0.25">
      <c r="B307" s="165"/>
      <c r="C307" s="166"/>
      <c r="D307" s="170"/>
      <c r="E307" s="170"/>
      <c r="F307" s="170"/>
      <c r="G307" s="170"/>
      <c r="H307" s="170"/>
      <c r="I307" s="170"/>
      <c r="J307" s="170"/>
      <c r="K307" s="170"/>
      <c r="L307" s="171"/>
      <c r="M307" s="171"/>
      <c r="R307" s="133"/>
      <c r="AD307" s="136"/>
    </row>
    <row r="308" spans="2:30" s="135" customFormat="1" ht="15.75" customHeight="1" x14ac:dyDescent="0.25">
      <c r="B308" s="165"/>
      <c r="C308" s="166"/>
      <c r="D308" s="170"/>
      <c r="E308" s="170"/>
      <c r="F308" s="170"/>
      <c r="G308" s="170"/>
      <c r="H308" s="170"/>
      <c r="I308" s="170"/>
      <c r="J308" s="170"/>
      <c r="K308" s="170"/>
      <c r="L308" s="171"/>
      <c r="M308" s="171"/>
      <c r="R308" s="133"/>
      <c r="AD308" s="136"/>
    </row>
    <row r="309" spans="2:30" s="135" customFormat="1" ht="15.75" customHeight="1" x14ac:dyDescent="0.25">
      <c r="B309" s="165"/>
      <c r="C309" s="166"/>
      <c r="D309" s="170"/>
      <c r="E309" s="170"/>
      <c r="F309" s="170"/>
      <c r="G309" s="170"/>
      <c r="H309" s="170"/>
      <c r="I309" s="170"/>
      <c r="J309" s="170"/>
      <c r="K309" s="170"/>
      <c r="L309" s="171"/>
      <c r="M309" s="171"/>
      <c r="R309" s="133"/>
      <c r="AD309" s="136"/>
    </row>
    <row r="310" spans="2:30" s="135" customFormat="1" ht="15.75" customHeight="1" x14ac:dyDescent="0.25">
      <c r="B310" s="165"/>
      <c r="C310" s="166"/>
      <c r="D310" s="170"/>
      <c r="E310" s="170"/>
      <c r="F310" s="170"/>
      <c r="G310" s="170"/>
      <c r="H310" s="170"/>
      <c r="I310" s="170"/>
      <c r="J310" s="170"/>
      <c r="K310" s="170"/>
      <c r="L310" s="171"/>
      <c r="M310" s="171"/>
      <c r="R310" s="133"/>
      <c r="AD310" s="136"/>
    </row>
    <row r="311" spans="2:30" s="135" customFormat="1" ht="15.75" customHeight="1" x14ac:dyDescent="0.25">
      <c r="B311" s="165"/>
      <c r="C311" s="166"/>
      <c r="D311" s="170"/>
      <c r="E311" s="170"/>
      <c r="F311" s="170"/>
      <c r="G311" s="170"/>
      <c r="H311" s="170"/>
      <c r="I311" s="170"/>
      <c r="J311" s="170"/>
      <c r="K311" s="170"/>
      <c r="L311" s="171"/>
      <c r="M311" s="171"/>
      <c r="R311" s="133"/>
      <c r="AD311" s="136"/>
    </row>
    <row r="312" spans="2:30" s="135" customFormat="1" ht="15.75" customHeight="1" x14ac:dyDescent="0.25">
      <c r="B312" s="165"/>
      <c r="C312" s="166"/>
      <c r="D312" s="170"/>
      <c r="E312" s="170"/>
      <c r="F312" s="170"/>
      <c r="G312" s="170"/>
      <c r="H312" s="170"/>
      <c r="I312" s="170"/>
      <c r="J312" s="170"/>
      <c r="K312" s="170"/>
      <c r="L312" s="171"/>
      <c r="M312" s="171"/>
      <c r="R312" s="133"/>
      <c r="AD312" s="136"/>
    </row>
    <row r="313" spans="2:30" s="135" customFormat="1" ht="15.75" customHeight="1" x14ac:dyDescent="0.25">
      <c r="B313" s="165"/>
      <c r="C313" s="166"/>
      <c r="D313" s="170"/>
      <c r="E313" s="170"/>
      <c r="F313" s="170"/>
      <c r="G313" s="170"/>
      <c r="H313" s="170"/>
      <c r="I313" s="170"/>
      <c r="J313" s="170"/>
      <c r="K313" s="170"/>
      <c r="L313" s="171"/>
      <c r="M313" s="171"/>
      <c r="R313" s="133"/>
      <c r="AD313" s="136"/>
    </row>
    <row r="314" spans="2:30" s="135" customFormat="1" ht="15.75" customHeight="1" x14ac:dyDescent="0.25">
      <c r="B314" s="165"/>
      <c r="C314" s="166"/>
      <c r="D314" s="170"/>
      <c r="E314" s="170"/>
      <c r="F314" s="170"/>
      <c r="G314" s="170"/>
      <c r="H314" s="170"/>
      <c r="I314" s="170"/>
      <c r="J314" s="170"/>
      <c r="K314" s="170"/>
      <c r="L314" s="171"/>
      <c r="M314" s="171"/>
      <c r="R314" s="133"/>
      <c r="AD314" s="136"/>
    </row>
    <row r="315" spans="2:30" s="135" customFormat="1" ht="15.75" customHeight="1" x14ac:dyDescent="0.25">
      <c r="B315" s="165"/>
      <c r="C315" s="166"/>
      <c r="D315" s="170"/>
      <c r="E315" s="170"/>
      <c r="F315" s="170"/>
      <c r="G315" s="170"/>
      <c r="H315" s="170"/>
      <c r="I315" s="170"/>
      <c r="J315" s="170"/>
      <c r="K315" s="170"/>
      <c r="L315" s="171"/>
      <c r="M315" s="171"/>
      <c r="R315" s="133"/>
      <c r="AD315" s="136"/>
    </row>
    <row r="316" spans="2:30" s="135" customFormat="1" ht="15.75" customHeight="1" x14ac:dyDescent="0.25">
      <c r="B316" s="165"/>
      <c r="C316" s="166"/>
      <c r="D316" s="170"/>
      <c r="E316" s="170"/>
      <c r="F316" s="170"/>
      <c r="G316" s="170"/>
      <c r="H316" s="170"/>
      <c r="I316" s="170"/>
      <c r="J316" s="170"/>
      <c r="K316" s="170"/>
      <c r="L316" s="171"/>
      <c r="M316" s="171"/>
      <c r="R316" s="133"/>
      <c r="AD316" s="136"/>
    </row>
    <row r="317" spans="2:30" s="135" customFormat="1" ht="15.75" customHeight="1" x14ac:dyDescent="0.25">
      <c r="B317" s="165"/>
      <c r="C317" s="166"/>
      <c r="D317" s="170"/>
      <c r="E317" s="170"/>
      <c r="F317" s="170"/>
      <c r="G317" s="170"/>
      <c r="H317" s="170"/>
      <c r="I317" s="170"/>
      <c r="J317" s="170"/>
      <c r="K317" s="170"/>
      <c r="L317" s="171"/>
      <c r="M317" s="171"/>
      <c r="R317" s="133"/>
      <c r="AD317" s="136"/>
    </row>
    <row r="318" spans="2:30" s="135" customFormat="1" ht="15.75" customHeight="1" x14ac:dyDescent="0.25">
      <c r="B318" s="165"/>
      <c r="C318" s="166"/>
      <c r="D318" s="170"/>
      <c r="E318" s="170"/>
      <c r="F318" s="170"/>
      <c r="G318" s="170"/>
      <c r="H318" s="170"/>
      <c r="I318" s="170"/>
      <c r="J318" s="170"/>
      <c r="K318" s="170"/>
      <c r="L318" s="171"/>
      <c r="M318" s="171"/>
      <c r="R318" s="133"/>
      <c r="AD318" s="136"/>
    </row>
    <row r="319" spans="2:30" s="135" customFormat="1" ht="15.75" customHeight="1" x14ac:dyDescent="0.25">
      <c r="B319" s="165"/>
      <c r="C319" s="166"/>
      <c r="D319" s="170"/>
      <c r="E319" s="170"/>
      <c r="F319" s="170"/>
      <c r="G319" s="170"/>
      <c r="H319" s="170"/>
      <c r="I319" s="170"/>
      <c r="J319" s="170"/>
      <c r="K319" s="170"/>
      <c r="L319" s="171"/>
      <c r="M319" s="171"/>
      <c r="R319" s="133"/>
      <c r="AD319" s="136"/>
    </row>
    <row r="320" spans="2:30" s="135" customFormat="1" ht="15.75" customHeight="1" x14ac:dyDescent="0.25">
      <c r="B320" s="165"/>
      <c r="C320" s="166"/>
      <c r="D320" s="170"/>
      <c r="E320" s="170"/>
      <c r="F320" s="170"/>
      <c r="G320" s="170"/>
      <c r="H320" s="170"/>
      <c r="I320" s="170"/>
      <c r="J320" s="170"/>
      <c r="K320" s="170"/>
      <c r="L320" s="171"/>
      <c r="M320" s="171"/>
      <c r="R320" s="133"/>
      <c r="AD320" s="136"/>
    </row>
    <row r="321" spans="2:30" s="135" customFormat="1" ht="15.75" customHeight="1" x14ac:dyDescent="0.25">
      <c r="B321" s="165"/>
      <c r="C321" s="166"/>
      <c r="D321" s="170"/>
      <c r="E321" s="170"/>
      <c r="F321" s="170"/>
      <c r="G321" s="170"/>
      <c r="H321" s="170"/>
      <c r="I321" s="170"/>
      <c r="J321" s="170"/>
      <c r="K321" s="170"/>
      <c r="L321" s="171"/>
      <c r="M321" s="171"/>
      <c r="R321" s="133"/>
      <c r="AD321" s="136"/>
    </row>
    <row r="322" spans="2:30" s="135" customFormat="1" ht="15.75" customHeight="1" x14ac:dyDescent="0.25">
      <c r="B322" s="165"/>
      <c r="C322" s="166"/>
      <c r="D322" s="170"/>
      <c r="E322" s="170"/>
      <c r="F322" s="170"/>
      <c r="G322" s="170"/>
      <c r="H322" s="170"/>
      <c r="I322" s="170"/>
      <c r="J322" s="170"/>
      <c r="K322" s="170"/>
      <c r="L322" s="171"/>
      <c r="M322" s="171"/>
      <c r="R322" s="133"/>
      <c r="AD322" s="136"/>
    </row>
    <row r="323" spans="2:30" s="135" customFormat="1" ht="15.75" customHeight="1" x14ac:dyDescent="0.25">
      <c r="B323" s="165"/>
      <c r="C323" s="166"/>
      <c r="D323" s="170"/>
      <c r="E323" s="170"/>
      <c r="F323" s="170"/>
      <c r="G323" s="170"/>
      <c r="H323" s="170"/>
      <c r="I323" s="170"/>
      <c r="J323" s="170"/>
      <c r="K323" s="170"/>
      <c r="L323" s="171"/>
      <c r="M323" s="171"/>
      <c r="R323" s="133"/>
      <c r="AD323" s="136"/>
    </row>
    <row r="324" spans="2:30" s="135" customFormat="1" ht="15.75" customHeight="1" x14ac:dyDescent="0.25">
      <c r="B324" s="165"/>
      <c r="C324" s="166"/>
      <c r="D324" s="170"/>
      <c r="E324" s="170"/>
      <c r="F324" s="170"/>
      <c r="G324" s="170"/>
      <c r="H324" s="170"/>
      <c r="I324" s="170"/>
      <c r="J324" s="170"/>
      <c r="K324" s="170"/>
      <c r="L324" s="171"/>
      <c r="M324" s="171"/>
      <c r="R324" s="133"/>
      <c r="AD324" s="136"/>
    </row>
    <row r="325" spans="2:30" s="135" customFormat="1" ht="15.75" customHeight="1" x14ac:dyDescent="0.25">
      <c r="B325" s="165"/>
      <c r="C325" s="166"/>
      <c r="D325" s="170"/>
      <c r="E325" s="170"/>
      <c r="F325" s="170"/>
      <c r="G325" s="170"/>
      <c r="H325" s="170"/>
      <c r="I325" s="170"/>
      <c r="J325" s="170"/>
      <c r="K325" s="170"/>
      <c r="L325" s="171"/>
      <c r="M325" s="171"/>
      <c r="R325" s="133"/>
      <c r="AD325" s="136"/>
    </row>
    <row r="326" spans="2:30" s="135" customFormat="1" ht="15.75" customHeight="1" x14ac:dyDescent="0.25">
      <c r="B326" s="165"/>
      <c r="C326" s="166"/>
      <c r="D326" s="170"/>
      <c r="E326" s="170"/>
      <c r="F326" s="170"/>
      <c r="G326" s="170"/>
      <c r="H326" s="170"/>
      <c r="I326" s="170"/>
      <c r="J326" s="170"/>
      <c r="K326" s="170"/>
      <c r="L326" s="171"/>
      <c r="M326" s="171"/>
      <c r="R326" s="133"/>
      <c r="AD326" s="136"/>
    </row>
    <row r="327" spans="2:30" s="135" customFormat="1" ht="15.75" customHeight="1" x14ac:dyDescent="0.25">
      <c r="B327" s="165"/>
      <c r="C327" s="166"/>
      <c r="D327" s="170"/>
      <c r="E327" s="170"/>
      <c r="F327" s="170"/>
      <c r="G327" s="170"/>
      <c r="H327" s="170"/>
      <c r="I327" s="170"/>
      <c r="J327" s="170"/>
      <c r="K327" s="170"/>
      <c r="L327" s="171"/>
      <c r="M327" s="171"/>
      <c r="R327" s="133"/>
      <c r="AD327" s="136"/>
    </row>
    <row r="328" spans="2:30" s="135" customFormat="1" ht="15.75" customHeight="1" x14ac:dyDescent="0.25">
      <c r="B328" s="165"/>
      <c r="C328" s="166"/>
      <c r="D328" s="170"/>
      <c r="E328" s="170"/>
      <c r="F328" s="170"/>
      <c r="G328" s="170"/>
      <c r="H328" s="170"/>
      <c r="I328" s="170"/>
      <c r="J328" s="170"/>
      <c r="K328" s="170"/>
      <c r="L328" s="171"/>
      <c r="M328" s="171"/>
      <c r="R328" s="133"/>
      <c r="AD328" s="136"/>
    </row>
    <row r="329" spans="2:30" s="135" customFormat="1" ht="15.75" customHeight="1" x14ac:dyDescent="0.25">
      <c r="B329" s="165"/>
      <c r="C329" s="166"/>
      <c r="D329" s="170"/>
      <c r="E329" s="170"/>
      <c r="F329" s="170"/>
      <c r="G329" s="170"/>
      <c r="H329" s="170"/>
      <c r="I329" s="170"/>
      <c r="J329" s="170"/>
      <c r="K329" s="170"/>
      <c r="L329" s="171"/>
      <c r="M329" s="171"/>
      <c r="R329" s="133"/>
      <c r="AD329" s="136"/>
    </row>
    <row r="330" spans="2:30" s="135" customFormat="1" ht="15.75" customHeight="1" x14ac:dyDescent="0.25">
      <c r="B330" s="165"/>
      <c r="C330" s="166"/>
      <c r="D330" s="170"/>
      <c r="E330" s="170"/>
      <c r="F330" s="170"/>
      <c r="G330" s="170"/>
      <c r="H330" s="170"/>
      <c r="I330" s="170"/>
      <c r="J330" s="170"/>
      <c r="K330" s="170"/>
      <c r="L330" s="171"/>
      <c r="M330" s="171"/>
      <c r="R330" s="133"/>
      <c r="AD330" s="136"/>
    </row>
    <row r="331" spans="2:30" s="135" customFormat="1" ht="15.75" customHeight="1" x14ac:dyDescent="0.25">
      <c r="B331" s="165"/>
      <c r="C331" s="166"/>
      <c r="D331" s="170"/>
      <c r="E331" s="170"/>
      <c r="F331" s="170"/>
      <c r="G331" s="170"/>
      <c r="H331" s="170"/>
      <c r="I331" s="170"/>
      <c r="J331" s="170"/>
      <c r="K331" s="170"/>
      <c r="L331" s="171"/>
      <c r="M331" s="171"/>
      <c r="R331" s="133"/>
      <c r="AD331" s="136"/>
    </row>
    <row r="332" spans="2:30" s="135" customFormat="1" ht="15.75" customHeight="1" x14ac:dyDescent="0.25">
      <c r="B332" s="165"/>
      <c r="C332" s="166"/>
      <c r="D332" s="170"/>
      <c r="E332" s="170"/>
      <c r="F332" s="170"/>
      <c r="G332" s="170"/>
      <c r="H332" s="170"/>
      <c r="I332" s="170"/>
      <c r="J332" s="170"/>
      <c r="K332" s="170"/>
      <c r="L332" s="171"/>
      <c r="M332" s="171"/>
      <c r="R332" s="133"/>
      <c r="AD332" s="136"/>
    </row>
    <row r="333" spans="2:30" s="135" customFormat="1" ht="15.75" customHeight="1" x14ac:dyDescent="0.25">
      <c r="B333" s="165"/>
      <c r="C333" s="166"/>
      <c r="D333" s="170"/>
      <c r="E333" s="170"/>
      <c r="F333" s="170"/>
      <c r="G333" s="170"/>
      <c r="H333" s="170"/>
      <c r="I333" s="170"/>
      <c r="J333" s="170"/>
      <c r="K333" s="170"/>
      <c r="L333" s="171"/>
      <c r="M333" s="171"/>
      <c r="R333" s="133"/>
      <c r="AD333" s="136"/>
    </row>
    <row r="334" spans="2:30" s="135" customFormat="1" ht="15.75" customHeight="1" x14ac:dyDescent="0.25">
      <c r="B334" s="165"/>
      <c r="C334" s="166"/>
      <c r="D334" s="170"/>
      <c r="E334" s="170"/>
      <c r="F334" s="170"/>
      <c r="G334" s="170"/>
      <c r="H334" s="170"/>
      <c r="I334" s="170"/>
      <c r="J334" s="170"/>
      <c r="K334" s="170"/>
      <c r="L334" s="171"/>
      <c r="M334" s="171"/>
      <c r="R334" s="133"/>
      <c r="AD334" s="136"/>
    </row>
    <row r="335" spans="2:30" s="135" customFormat="1" ht="15.75" customHeight="1" x14ac:dyDescent="0.25">
      <c r="B335" s="165"/>
      <c r="C335" s="166"/>
      <c r="D335" s="170"/>
      <c r="E335" s="170"/>
      <c r="F335" s="170"/>
      <c r="G335" s="170"/>
      <c r="H335" s="170"/>
      <c r="I335" s="170"/>
      <c r="J335" s="170"/>
      <c r="K335" s="170"/>
      <c r="L335" s="171"/>
      <c r="M335" s="171"/>
      <c r="R335" s="133"/>
      <c r="AD335" s="136"/>
    </row>
    <row r="336" spans="2:30" s="135" customFormat="1" ht="15.75" customHeight="1" x14ac:dyDescent="0.25">
      <c r="B336" s="165"/>
      <c r="C336" s="166"/>
      <c r="D336" s="170"/>
      <c r="E336" s="170"/>
      <c r="F336" s="170"/>
      <c r="G336" s="170"/>
      <c r="H336" s="170"/>
      <c r="I336" s="170"/>
      <c r="J336" s="170"/>
      <c r="K336" s="170"/>
      <c r="L336" s="171"/>
      <c r="M336" s="171"/>
      <c r="R336" s="133"/>
      <c r="AD336" s="136"/>
    </row>
    <row r="337" spans="2:30" s="135" customFormat="1" ht="15.75" customHeight="1" x14ac:dyDescent="0.25">
      <c r="B337" s="165"/>
      <c r="C337" s="166"/>
      <c r="D337" s="170"/>
      <c r="E337" s="170"/>
      <c r="F337" s="170"/>
      <c r="G337" s="170"/>
      <c r="H337" s="170"/>
      <c r="I337" s="170"/>
      <c r="J337" s="170"/>
      <c r="K337" s="170"/>
      <c r="L337" s="171"/>
      <c r="M337" s="171"/>
      <c r="R337" s="133"/>
      <c r="AD337" s="136"/>
    </row>
    <row r="338" spans="2:30" s="135" customFormat="1" ht="15.75" customHeight="1" x14ac:dyDescent="0.25">
      <c r="B338" s="165"/>
      <c r="C338" s="166"/>
      <c r="D338" s="170"/>
      <c r="E338" s="170"/>
      <c r="F338" s="170"/>
      <c r="G338" s="170"/>
      <c r="H338" s="170"/>
      <c r="I338" s="170"/>
      <c r="J338" s="170"/>
      <c r="K338" s="170"/>
      <c r="L338" s="171"/>
      <c r="M338" s="171"/>
      <c r="R338" s="133"/>
      <c r="AD338" s="136"/>
    </row>
    <row r="339" spans="2:30" s="135" customFormat="1" ht="15.75" customHeight="1" x14ac:dyDescent="0.25">
      <c r="B339" s="165"/>
      <c r="C339" s="166"/>
      <c r="D339" s="170"/>
      <c r="E339" s="170"/>
      <c r="F339" s="170"/>
      <c r="G339" s="170"/>
      <c r="H339" s="170"/>
      <c r="I339" s="170"/>
      <c r="J339" s="170"/>
      <c r="K339" s="170"/>
      <c r="L339" s="171"/>
      <c r="M339" s="171"/>
      <c r="R339" s="133"/>
      <c r="AD339" s="136"/>
    </row>
    <row r="340" spans="2:30" s="135" customFormat="1" ht="15.75" customHeight="1" x14ac:dyDescent="0.25">
      <c r="B340" s="165"/>
      <c r="C340" s="166"/>
      <c r="D340" s="170"/>
      <c r="E340" s="170"/>
      <c r="F340" s="170"/>
      <c r="G340" s="170"/>
      <c r="H340" s="170"/>
      <c r="I340" s="170"/>
      <c r="J340" s="170"/>
      <c r="K340" s="170"/>
      <c r="L340" s="171"/>
      <c r="M340" s="171"/>
      <c r="R340" s="133"/>
      <c r="AD340" s="136"/>
    </row>
    <row r="341" spans="2:30" s="135" customFormat="1" ht="15.75" customHeight="1" x14ac:dyDescent="0.25">
      <c r="B341" s="165"/>
      <c r="C341" s="166"/>
      <c r="D341" s="170"/>
      <c r="E341" s="170"/>
      <c r="F341" s="170"/>
      <c r="G341" s="170"/>
      <c r="H341" s="170"/>
      <c r="I341" s="170"/>
      <c r="J341" s="170"/>
      <c r="K341" s="170"/>
      <c r="L341" s="171"/>
      <c r="M341" s="171"/>
      <c r="R341" s="133"/>
      <c r="AD341" s="136"/>
    </row>
    <row r="342" spans="2:30" s="135" customFormat="1" ht="15.75" customHeight="1" x14ac:dyDescent="0.25">
      <c r="B342" s="165"/>
      <c r="C342" s="166"/>
      <c r="D342" s="170"/>
      <c r="E342" s="170"/>
      <c r="F342" s="170"/>
      <c r="G342" s="170"/>
      <c r="H342" s="170"/>
      <c r="I342" s="170"/>
      <c r="J342" s="170"/>
      <c r="K342" s="170"/>
      <c r="L342" s="171"/>
      <c r="M342" s="171"/>
      <c r="R342" s="133"/>
      <c r="AD342" s="136"/>
    </row>
    <row r="343" spans="2:30" s="135" customFormat="1" ht="15.75" customHeight="1" x14ac:dyDescent="0.25">
      <c r="B343" s="165"/>
      <c r="C343" s="166"/>
      <c r="D343" s="170"/>
      <c r="E343" s="170"/>
      <c r="F343" s="170"/>
      <c r="G343" s="170"/>
      <c r="H343" s="170"/>
      <c r="I343" s="170"/>
      <c r="J343" s="170"/>
      <c r="K343" s="170"/>
      <c r="L343" s="171"/>
      <c r="M343" s="171"/>
      <c r="R343" s="133"/>
      <c r="AD343" s="136"/>
    </row>
    <row r="344" spans="2:30" s="135" customFormat="1" ht="15.75" customHeight="1" x14ac:dyDescent="0.25">
      <c r="B344" s="165"/>
      <c r="C344" s="166"/>
      <c r="D344" s="170"/>
      <c r="E344" s="170"/>
      <c r="F344" s="170"/>
      <c r="G344" s="170"/>
      <c r="H344" s="170"/>
      <c r="I344" s="170"/>
      <c r="J344" s="170"/>
      <c r="K344" s="170"/>
      <c r="L344" s="171"/>
      <c r="M344" s="171"/>
      <c r="R344" s="133"/>
      <c r="AD344" s="136"/>
    </row>
    <row r="345" spans="2:30" s="135" customFormat="1" ht="15.75" customHeight="1" x14ac:dyDescent="0.25">
      <c r="B345" s="165"/>
      <c r="C345" s="166"/>
      <c r="D345" s="170"/>
      <c r="E345" s="170"/>
      <c r="F345" s="170"/>
      <c r="G345" s="170"/>
      <c r="H345" s="170"/>
      <c r="I345" s="170"/>
      <c r="J345" s="170"/>
      <c r="K345" s="170"/>
      <c r="L345" s="171"/>
      <c r="M345" s="171"/>
      <c r="R345" s="133"/>
      <c r="AD345" s="136"/>
    </row>
    <row r="346" spans="2:30" s="135" customFormat="1" ht="15.75" customHeight="1" x14ac:dyDescent="0.25">
      <c r="B346" s="165"/>
      <c r="C346" s="166"/>
      <c r="D346" s="170"/>
      <c r="E346" s="170"/>
      <c r="F346" s="170"/>
      <c r="G346" s="170"/>
      <c r="H346" s="170"/>
      <c r="I346" s="170"/>
      <c r="J346" s="170"/>
      <c r="K346" s="170"/>
      <c r="L346" s="171"/>
      <c r="M346" s="171"/>
      <c r="R346" s="133"/>
      <c r="AD346" s="136"/>
    </row>
    <row r="347" spans="2:30" s="135" customFormat="1" ht="15.75" customHeight="1" x14ac:dyDescent="0.25">
      <c r="B347" s="165"/>
      <c r="C347" s="166"/>
      <c r="D347" s="170"/>
      <c r="E347" s="170"/>
      <c r="F347" s="170"/>
      <c r="G347" s="170"/>
      <c r="H347" s="170"/>
      <c r="I347" s="170"/>
      <c r="J347" s="170"/>
      <c r="K347" s="170"/>
      <c r="L347" s="171"/>
      <c r="M347" s="171"/>
      <c r="R347" s="133"/>
      <c r="AD347" s="136"/>
    </row>
    <row r="348" spans="2:30" s="135" customFormat="1" ht="15.75" customHeight="1" x14ac:dyDescent="0.25">
      <c r="B348" s="165"/>
      <c r="C348" s="166"/>
      <c r="D348" s="170"/>
      <c r="E348" s="170"/>
      <c r="F348" s="170"/>
      <c r="G348" s="170"/>
      <c r="H348" s="170"/>
      <c r="I348" s="170"/>
      <c r="J348" s="170"/>
      <c r="K348" s="170"/>
      <c r="L348" s="171"/>
      <c r="M348" s="171"/>
      <c r="R348" s="133"/>
      <c r="AD348" s="136"/>
    </row>
    <row r="349" spans="2:30" s="135" customFormat="1" ht="15.75" customHeight="1" x14ac:dyDescent="0.25">
      <c r="B349" s="165"/>
      <c r="C349" s="166"/>
      <c r="D349" s="170"/>
      <c r="E349" s="170"/>
      <c r="F349" s="170"/>
      <c r="G349" s="170"/>
      <c r="H349" s="170"/>
      <c r="I349" s="170"/>
      <c r="J349" s="170"/>
      <c r="K349" s="170"/>
      <c r="L349" s="171"/>
      <c r="M349" s="171"/>
      <c r="R349" s="133"/>
      <c r="AD349" s="136"/>
    </row>
    <row r="350" spans="2:30" s="135" customFormat="1" ht="15.75" customHeight="1" x14ac:dyDescent="0.25">
      <c r="B350" s="165"/>
      <c r="C350" s="166"/>
      <c r="D350" s="170"/>
      <c r="E350" s="170"/>
      <c r="F350" s="170"/>
      <c r="G350" s="170"/>
      <c r="H350" s="170"/>
      <c r="I350" s="170"/>
      <c r="J350" s="170"/>
      <c r="K350" s="170"/>
      <c r="L350" s="171"/>
      <c r="M350" s="171"/>
      <c r="R350" s="133"/>
      <c r="AD350" s="136"/>
    </row>
    <row r="351" spans="2:30" s="135" customFormat="1" ht="15.75" customHeight="1" x14ac:dyDescent="0.25">
      <c r="B351" s="165"/>
      <c r="C351" s="166"/>
      <c r="D351" s="170"/>
      <c r="E351" s="170"/>
      <c r="F351" s="170"/>
      <c r="G351" s="170"/>
      <c r="H351" s="170"/>
      <c r="I351" s="170"/>
      <c r="J351" s="170"/>
      <c r="K351" s="170"/>
      <c r="L351" s="171"/>
      <c r="M351" s="171"/>
      <c r="R351" s="133"/>
      <c r="AD351" s="136"/>
    </row>
    <row r="352" spans="2:30" s="135" customFormat="1" ht="15.75" customHeight="1" x14ac:dyDescent="0.25">
      <c r="B352" s="165"/>
      <c r="C352" s="166"/>
      <c r="D352" s="170"/>
      <c r="E352" s="170"/>
      <c r="F352" s="170"/>
      <c r="G352" s="170"/>
      <c r="H352" s="170"/>
      <c r="I352" s="170"/>
      <c r="J352" s="170"/>
      <c r="K352" s="170"/>
      <c r="L352" s="171"/>
      <c r="M352" s="171"/>
      <c r="R352" s="133"/>
      <c r="AD352" s="136"/>
    </row>
    <row r="353" spans="2:30" s="135" customFormat="1" ht="15.75" customHeight="1" x14ac:dyDescent="0.25">
      <c r="B353" s="165"/>
      <c r="C353" s="166"/>
      <c r="D353" s="170"/>
      <c r="E353" s="170"/>
      <c r="F353" s="170"/>
      <c r="G353" s="170"/>
      <c r="H353" s="170"/>
      <c r="I353" s="170"/>
      <c r="J353" s="170"/>
      <c r="K353" s="170"/>
      <c r="L353" s="171"/>
      <c r="M353" s="171"/>
      <c r="R353" s="133"/>
      <c r="AD353" s="136"/>
    </row>
    <row r="354" spans="2:30" s="135" customFormat="1" ht="15.75" customHeight="1" x14ac:dyDescent="0.25">
      <c r="B354" s="165"/>
      <c r="C354" s="166"/>
      <c r="D354" s="170"/>
      <c r="E354" s="170"/>
      <c r="F354" s="170"/>
      <c r="G354" s="170"/>
      <c r="H354" s="170"/>
      <c r="I354" s="170"/>
      <c r="J354" s="170"/>
      <c r="K354" s="170"/>
      <c r="L354" s="171"/>
      <c r="M354" s="171"/>
      <c r="R354" s="133"/>
      <c r="AD354" s="136"/>
    </row>
    <row r="355" spans="2:30" s="135" customFormat="1" ht="15.75" customHeight="1" x14ac:dyDescent="0.25">
      <c r="B355" s="165"/>
      <c r="C355" s="166"/>
      <c r="D355" s="170"/>
      <c r="E355" s="170"/>
      <c r="F355" s="170"/>
      <c r="G355" s="170"/>
      <c r="H355" s="170"/>
      <c r="I355" s="170"/>
      <c r="J355" s="170"/>
      <c r="K355" s="170"/>
      <c r="L355" s="171"/>
      <c r="M355" s="171"/>
      <c r="R355" s="133"/>
      <c r="AD355" s="136"/>
    </row>
    <row r="356" spans="2:30" s="135" customFormat="1" ht="15.75" customHeight="1" x14ac:dyDescent="0.25">
      <c r="B356" s="165"/>
      <c r="C356" s="166"/>
      <c r="D356" s="170"/>
      <c r="E356" s="170"/>
      <c r="F356" s="170"/>
      <c r="G356" s="170"/>
      <c r="H356" s="170"/>
      <c r="I356" s="170"/>
      <c r="J356" s="170"/>
      <c r="K356" s="170"/>
      <c r="L356" s="171"/>
      <c r="M356" s="171"/>
      <c r="R356" s="133"/>
      <c r="AD356" s="136"/>
    </row>
    <row r="357" spans="2:30" s="135" customFormat="1" ht="15.75" customHeight="1" x14ac:dyDescent="0.25">
      <c r="B357" s="165"/>
      <c r="C357" s="166"/>
      <c r="D357" s="170"/>
      <c r="E357" s="170"/>
      <c r="F357" s="170"/>
      <c r="G357" s="170"/>
      <c r="H357" s="170"/>
      <c r="I357" s="170"/>
      <c r="J357" s="170"/>
      <c r="K357" s="170"/>
      <c r="L357" s="171"/>
      <c r="M357" s="171"/>
      <c r="R357" s="133"/>
      <c r="AD357" s="136"/>
    </row>
    <row r="358" spans="2:30" s="135" customFormat="1" ht="15.75" customHeight="1" x14ac:dyDescent="0.25">
      <c r="B358" s="165"/>
      <c r="C358" s="166"/>
      <c r="D358" s="170"/>
      <c r="E358" s="170"/>
      <c r="F358" s="170"/>
      <c r="G358" s="170"/>
      <c r="H358" s="170"/>
      <c r="I358" s="170"/>
      <c r="J358" s="170"/>
      <c r="K358" s="170"/>
      <c r="L358" s="171"/>
      <c r="M358" s="171"/>
      <c r="R358" s="133"/>
      <c r="AD358" s="136"/>
    </row>
    <row r="359" spans="2:30" s="135" customFormat="1" ht="15.75" customHeight="1" x14ac:dyDescent="0.25">
      <c r="B359" s="165"/>
      <c r="C359" s="166"/>
      <c r="D359" s="170"/>
      <c r="E359" s="170"/>
      <c r="F359" s="170"/>
      <c r="G359" s="170"/>
      <c r="H359" s="170"/>
      <c r="I359" s="170"/>
      <c r="J359" s="170"/>
      <c r="K359" s="170"/>
      <c r="L359" s="171"/>
      <c r="M359" s="171"/>
      <c r="R359" s="133"/>
      <c r="AD359" s="136"/>
    </row>
    <row r="360" spans="2:30" s="135" customFormat="1" ht="15.75" customHeight="1" x14ac:dyDescent="0.25">
      <c r="B360" s="165"/>
      <c r="C360" s="166"/>
      <c r="D360" s="170"/>
      <c r="E360" s="170"/>
      <c r="F360" s="170"/>
      <c r="G360" s="170"/>
      <c r="H360" s="170"/>
      <c r="I360" s="170"/>
      <c r="J360" s="170"/>
      <c r="K360" s="170"/>
      <c r="L360" s="171"/>
      <c r="M360" s="171"/>
      <c r="R360" s="133"/>
      <c r="AD360" s="136"/>
    </row>
    <row r="361" spans="2:30" s="135" customFormat="1" ht="15.75" customHeight="1" x14ac:dyDescent="0.25">
      <c r="B361" s="165"/>
      <c r="C361" s="166"/>
      <c r="D361" s="170"/>
      <c r="E361" s="170"/>
      <c r="F361" s="170"/>
      <c r="G361" s="170"/>
      <c r="H361" s="170"/>
      <c r="I361" s="170"/>
      <c r="J361" s="170"/>
      <c r="K361" s="170"/>
      <c r="L361" s="171"/>
      <c r="M361" s="171"/>
      <c r="R361" s="133"/>
      <c r="AD361" s="136"/>
    </row>
    <row r="362" spans="2:30" s="135" customFormat="1" ht="15.75" customHeight="1" x14ac:dyDescent="0.25">
      <c r="B362" s="165"/>
      <c r="C362" s="166"/>
      <c r="D362" s="170"/>
      <c r="E362" s="170"/>
      <c r="F362" s="170"/>
      <c r="G362" s="170"/>
      <c r="H362" s="170"/>
      <c r="I362" s="170"/>
      <c r="J362" s="170"/>
      <c r="K362" s="170"/>
      <c r="L362" s="171"/>
      <c r="M362" s="171"/>
      <c r="R362" s="133"/>
      <c r="AD362" s="136"/>
    </row>
    <row r="363" spans="2:30" s="135" customFormat="1" ht="15.75" customHeight="1" x14ac:dyDescent="0.25">
      <c r="B363" s="165"/>
      <c r="C363" s="166"/>
      <c r="D363" s="170"/>
      <c r="E363" s="170"/>
      <c r="F363" s="170"/>
      <c r="G363" s="170"/>
      <c r="H363" s="170"/>
      <c r="I363" s="170"/>
      <c r="J363" s="170"/>
      <c r="K363" s="170"/>
      <c r="L363" s="171"/>
      <c r="M363" s="171"/>
      <c r="R363" s="133"/>
      <c r="AD363" s="136"/>
    </row>
    <row r="364" spans="2:30" s="135" customFormat="1" ht="15.75" customHeight="1" x14ac:dyDescent="0.25">
      <c r="B364" s="165"/>
      <c r="C364" s="166"/>
      <c r="D364" s="170"/>
      <c r="E364" s="170"/>
      <c r="F364" s="170"/>
      <c r="G364" s="170"/>
      <c r="H364" s="170"/>
      <c r="I364" s="170"/>
      <c r="J364" s="170"/>
      <c r="K364" s="170"/>
      <c r="L364" s="171"/>
      <c r="M364" s="171"/>
      <c r="R364" s="133"/>
      <c r="AD364" s="136"/>
    </row>
    <row r="365" spans="2:30" s="135" customFormat="1" ht="15.75" customHeight="1" x14ac:dyDescent="0.25">
      <c r="B365" s="165"/>
      <c r="C365" s="166"/>
      <c r="D365" s="170"/>
      <c r="E365" s="170"/>
      <c r="F365" s="170"/>
      <c r="G365" s="170"/>
      <c r="H365" s="170"/>
      <c r="I365" s="170"/>
      <c r="J365" s="170"/>
      <c r="K365" s="170"/>
      <c r="L365" s="171"/>
      <c r="M365" s="171"/>
      <c r="R365" s="133"/>
      <c r="AD365" s="136"/>
    </row>
    <row r="366" spans="2:30" s="135" customFormat="1" ht="15.75" customHeight="1" x14ac:dyDescent="0.25">
      <c r="B366" s="165"/>
      <c r="C366" s="166"/>
      <c r="D366" s="170"/>
      <c r="E366" s="170"/>
      <c r="F366" s="170"/>
      <c r="G366" s="170"/>
      <c r="H366" s="170"/>
      <c r="I366" s="170"/>
      <c r="J366" s="170"/>
      <c r="K366" s="170"/>
      <c r="L366" s="171"/>
      <c r="M366" s="171"/>
      <c r="R366" s="133"/>
      <c r="AD366" s="136"/>
    </row>
    <row r="367" spans="2:30" s="135" customFormat="1" ht="15.75" customHeight="1" x14ac:dyDescent="0.25">
      <c r="B367" s="165"/>
      <c r="C367" s="166"/>
      <c r="D367" s="170"/>
      <c r="E367" s="170"/>
      <c r="F367" s="170"/>
      <c r="G367" s="170"/>
      <c r="H367" s="170"/>
      <c r="I367" s="170"/>
      <c r="J367" s="170"/>
      <c r="K367" s="170"/>
      <c r="L367" s="171"/>
      <c r="M367" s="171"/>
      <c r="R367" s="133"/>
      <c r="AD367" s="136"/>
    </row>
    <row r="368" spans="2:30" s="135" customFormat="1" ht="15.75" customHeight="1" x14ac:dyDescent="0.25">
      <c r="B368" s="165"/>
      <c r="C368" s="166"/>
      <c r="D368" s="170"/>
      <c r="E368" s="170"/>
      <c r="F368" s="170"/>
      <c r="G368" s="170"/>
      <c r="H368" s="170"/>
      <c r="I368" s="170"/>
      <c r="J368" s="170"/>
      <c r="K368" s="170"/>
      <c r="L368" s="171"/>
      <c r="M368" s="171"/>
      <c r="R368" s="133"/>
      <c r="AD368" s="136"/>
    </row>
    <row r="369" spans="2:30" s="135" customFormat="1" ht="15.75" customHeight="1" x14ac:dyDescent="0.25">
      <c r="B369" s="165"/>
      <c r="C369" s="166"/>
      <c r="D369" s="170"/>
      <c r="E369" s="170"/>
      <c r="F369" s="170"/>
      <c r="G369" s="170"/>
      <c r="H369" s="170"/>
      <c r="I369" s="170"/>
      <c r="J369" s="170"/>
      <c r="K369" s="170"/>
      <c r="L369" s="171"/>
      <c r="M369" s="171"/>
      <c r="R369" s="133"/>
      <c r="AD369" s="136"/>
    </row>
    <row r="370" spans="2:30" s="135" customFormat="1" ht="15.75" customHeight="1" x14ac:dyDescent="0.25">
      <c r="B370" s="165"/>
      <c r="C370" s="166"/>
      <c r="D370" s="170"/>
      <c r="E370" s="170"/>
      <c r="F370" s="170"/>
      <c r="G370" s="170"/>
      <c r="H370" s="170"/>
      <c r="I370" s="170"/>
      <c r="J370" s="170"/>
      <c r="K370" s="170"/>
      <c r="L370" s="171"/>
      <c r="M370" s="171"/>
      <c r="R370" s="133"/>
      <c r="AD370" s="136"/>
    </row>
    <row r="371" spans="2:30" s="135" customFormat="1" ht="15.75" customHeight="1" x14ac:dyDescent="0.25">
      <c r="B371" s="165"/>
      <c r="C371" s="166"/>
      <c r="D371" s="170"/>
      <c r="E371" s="170"/>
      <c r="F371" s="170"/>
      <c r="G371" s="170"/>
      <c r="H371" s="170"/>
      <c r="I371" s="170"/>
      <c r="J371" s="170"/>
      <c r="K371" s="170"/>
      <c r="L371" s="171"/>
      <c r="M371" s="171"/>
      <c r="R371" s="133"/>
      <c r="AD371" s="136"/>
    </row>
    <row r="372" spans="2:30" s="135" customFormat="1" ht="15.75" customHeight="1" x14ac:dyDescent="0.25">
      <c r="B372" s="165"/>
      <c r="C372" s="166"/>
      <c r="D372" s="170"/>
      <c r="E372" s="170"/>
      <c r="F372" s="170"/>
      <c r="G372" s="170"/>
      <c r="H372" s="170"/>
      <c r="I372" s="170"/>
      <c r="J372" s="170"/>
      <c r="K372" s="170"/>
      <c r="L372" s="171"/>
      <c r="M372" s="171"/>
      <c r="R372" s="133"/>
      <c r="AD372" s="136"/>
    </row>
    <row r="373" spans="2:30" s="135" customFormat="1" ht="15.75" customHeight="1" x14ac:dyDescent="0.25">
      <c r="B373" s="165"/>
      <c r="C373" s="166"/>
      <c r="D373" s="170"/>
      <c r="E373" s="170"/>
      <c r="F373" s="170"/>
      <c r="G373" s="170"/>
      <c r="H373" s="170"/>
      <c r="I373" s="170"/>
      <c r="J373" s="170"/>
      <c r="K373" s="170"/>
      <c r="L373" s="171"/>
      <c r="M373" s="171"/>
      <c r="R373" s="133"/>
      <c r="AD373" s="136"/>
    </row>
    <row r="374" spans="2:30" s="135" customFormat="1" ht="15.75" customHeight="1" x14ac:dyDescent="0.25">
      <c r="B374" s="165"/>
      <c r="C374" s="166"/>
      <c r="D374" s="170"/>
      <c r="E374" s="170"/>
      <c r="F374" s="170"/>
      <c r="G374" s="170"/>
      <c r="H374" s="170"/>
      <c r="I374" s="170"/>
      <c r="J374" s="170"/>
      <c r="K374" s="170"/>
      <c r="L374" s="171"/>
      <c r="M374" s="171"/>
      <c r="R374" s="133"/>
      <c r="AD374" s="136"/>
    </row>
    <row r="375" spans="2:30" s="135" customFormat="1" ht="15.75" customHeight="1" x14ac:dyDescent="0.25">
      <c r="B375" s="165"/>
      <c r="C375" s="166"/>
      <c r="D375" s="170"/>
      <c r="E375" s="170"/>
      <c r="F375" s="170"/>
      <c r="G375" s="170"/>
      <c r="H375" s="170"/>
      <c r="I375" s="170"/>
      <c r="J375" s="170"/>
      <c r="K375" s="170"/>
      <c r="L375" s="171"/>
      <c r="M375" s="171"/>
      <c r="R375" s="133"/>
      <c r="AD375" s="136"/>
    </row>
    <row r="376" spans="2:30" s="135" customFormat="1" ht="15.75" customHeight="1" x14ac:dyDescent="0.25">
      <c r="B376" s="165"/>
      <c r="C376" s="166"/>
      <c r="D376" s="170"/>
      <c r="E376" s="170"/>
      <c r="F376" s="170"/>
      <c r="G376" s="170"/>
      <c r="H376" s="170"/>
      <c r="I376" s="170"/>
      <c r="J376" s="170"/>
      <c r="K376" s="170"/>
      <c r="L376" s="171"/>
      <c r="M376" s="171"/>
      <c r="R376" s="133"/>
      <c r="AD376" s="136"/>
    </row>
    <row r="377" spans="2:30" s="135" customFormat="1" ht="15.75" customHeight="1" x14ac:dyDescent="0.25">
      <c r="B377" s="165"/>
      <c r="C377" s="166"/>
      <c r="D377" s="170"/>
      <c r="E377" s="170"/>
      <c r="F377" s="170"/>
      <c r="G377" s="170"/>
      <c r="H377" s="170"/>
      <c r="I377" s="170"/>
      <c r="J377" s="170"/>
      <c r="K377" s="170"/>
      <c r="L377" s="171"/>
      <c r="M377" s="171"/>
      <c r="R377" s="133"/>
      <c r="AD377" s="136"/>
    </row>
    <row r="378" spans="2:30" s="135" customFormat="1" ht="15.75" customHeight="1" x14ac:dyDescent="0.25">
      <c r="B378" s="165"/>
      <c r="C378" s="166"/>
      <c r="D378" s="170"/>
      <c r="E378" s="170"/>
      <c r="F378" s="170"/>
      <c r="G378" s="170"/>
      <c r="H378" s="170"/>
      <c r="I378" s="170"/>
      <c r="J378" s="170"/>
      <c r="K378" s="170"/>
      <c r="L378" s="171"/>
      <c r="M378" s="171"/>
      <c r="R378" s="133"/>
      <c r="AD378" s="136"/>
    </row>
    <row r="379" spans="2:30" s="135" customFormat="1" ht="15.75" customHeight="1" x14ac:dyDescent="0.25">
      <c r="B379" s="165"/>
      <c r="C379" s="166"/>
      <c r="D379" s="170"/>
      <c r="E379" s="170"/>
      <c r="F379" s="170"/>
      <c r="G379" s="170"/>
      <c r="H379" s="170"/>
      <c r="I379" s="170"/>
      <c r="J379" s="170"/>
      <c r="K379" s="170"/>
      <c r="L379" s="171"/>
      <c r="M379" s="171"/>
      <c r="R379" s="133"/>
      <c r="AD379" s="136"/>
    </row>
    <row r="380" spans="2:30" s="135" customFormat="1" ht="15.75" customHeight="1" x14ac:dyDescent="0.25">
      <c r="B380" s="165"/>
      <c r="C380" s="166"/>
      <c r="D380" s="170"/>
      <c r="E380" s="170"/>
      <c r="F380" s="170"/>
      <c r="G380" s="170"/>
      <c r="H380" s="170"/>
      <c r="I380" s="170"/>
      <c r="J380" s="170"/>
      <c r="K380" s="170"/>
      <c r="L380" s="171"/>
      <c r="M380" s="171"/>
      <c r="R380" s="133"/>
      <c r="AD380" s="136"/>
    </row>
    <row r="381" spans="2:30" s="135" customFormat="1" ht="15.75" customHeight="1" x14ac:dyDescent="0.25">
      <c r="B381" s="165"/>
      <c r="C381" s="166"/>
      <c r="D381" s="170"/>
      <c r="E381" s="170"/>
      <c r="F381" s="170"/>
      <c r="G381" s="170"/>
      <c r="H381" s="170"/>
      <c r="I381" s="170"/>
      <c r="J381" s="170"/>
      <c r="K381" s="170"/>
      <c r="L381" s="171"/>
      <c r="M381" s="171"/>
      <c r="R381" s="133"/>
      <c r="AD381" s="136"/>
    </row>
    <row r="382" spans="2:30" s="135" customFormat="1" ht="15.75" customHeight="1" x14ac:dyDescent="0.25">
      <c r="B382" s="165"/>
      <c r="C382" s="166"/>
      <c r="D382" s="170"/>
      <c r="E382" s="170"/>
      <c r="F382" s="170"/>
      <c r="G382" s="170"/>
      <c r="H382" s="170"/>
      <c r="I382" s="170"/>
      <c r="J382" s="170"/>
      <c r="K382" s="170"/>
      <c r="L382" s="171"/>
      <c r="M382" s="171"/>
      <c r="R382" s="133"/>
      <c r="AD382" s="136"/>
    </row>
    <row r="383" spans="2:30" s="135" customFormat="1" ht="15.75" customHeight="1" x14ac:dyDescent="0.25">
      <c r="B383" s="165"/>
      <c r="C383" s="166"/>
      <c r="D383" s="170"/>
      <c r="E383" s="170"/>
      <c r="F383" s="170"/>
      <c r="G383" s="170"/>
      <c r="H383" s="170"/>
      <c r="I383" s="170"/>
      <c r="J383" s="170"/>
      <c r="K383" s="170"/>
      <c r="L383" s="171"/>
      <c r="M383" s="171"/>
      <c r="R383" s="133"/>
      <c r="AD383" s="136"/>
    </row>
    <row r="384" spans="2:30" s="135" customFormat="1" ht="15.75" customHeight="1" x14ac:dyDescent="0.25">
      <c r="B384" s="165"/>
      <c r="C384" s="166"/>
      <c r="D384" s="170"/>
      <c r="E384" s="170"/>
      <c r="F384" s="170"/>
      <c r="G384" s="170"/>
      <c r="H384" s="170"/>
      <c r="I384" s="170"/>
      <c r="J384" s="170"/>
      <c r="K384" s="170"/>
      <c r="L384" s="171"/>
      <c r="M384" s="171"/>
      <c r="R384" s="133"/>
      <c r="AD384" s="136"/>
    </row>
    <row r="385" spans="2:30" s="135" customFormat="1" ht="15.75" customHeight="1" x14ac:dyDescent="0.25">
      <c r="B385" s="165"/>
      <c r="C385" s="166"/>
      <c r="D385" s="170"/>
      <c r="E385" s="170"/>
      <c r="F385" s="170"/>
      <c r="G385" s="170"/>
      <c r="H385" s="170"/>
      <c r="I385" s="170"/>
      <c r="J385" s="170"/>
      <c r="K385" s="170"/>
      <c r="L385" s="171"/>
      <c r="M385" s="171"/>
      <c r="R385" s="133"/>
      <c r="AD385" s="136"/>
    </row>
    <row r="386" spans="2:30" s="135" customFormat="1" ht="15.75" customHeight="1" x14ac:dyDescent="0.25">
      <c r="B386" s="165"/>
      <c r="C386" s="166"/>
      <c r="D386" s="170"/>
      <c r="E386" s="170"/>
      <c r="F386" s="170"/>
      <c r="G386" s="170"/>
      <c r="H386" s="170"/>
      <c r="I386" s="170"/>
      <c r="J386" s="170"/>
      <c r="K386" s="170"/>
      <c r="L386" s="171"/>
      <c r="M386" s="171"/>
      <c r="R386" s="133"/>
      <c r="AD386" s="136"/>
    </row>
    <row r="387" spans="2:30" s="135" customFormat="1" ht="15.75" customHeight="1" x14ac:dyDescent="0.25">
      <c r="B387" s="165"/>
      <c r="C387" s="166"/>
      <c r="D387" s="170"/>
      <c r="E387" s="170"/>
      <c r="F387" s="170"/>
      <c r="G387" s="170"/>
      <c r="H387" s="170"/>
      <c r="I387" s="170"/>
      <c r="J387" s="170"/>
      <c r="K387" s="170"/>
      <c r="L387" s="171"/>
      <c r="M387" s="171"/>
      <c r="R387" s="133"/>
      <c r="AD387" s="136"/>
    </row>
    <row r="388" spans="2:30" s="135" customFormat="1" ht="15.75" customHeight="1" x14ac:dyDescent="0.25">
      <c r="B388" s="165"/>
      <c r="C388" s="166"/>
      <c r="D388" s="170"/>
      <c r="E388" s="170"/>
      <c r="F388" s="170"/>
      <c r="G388" s="170"/>
      <c r="H388" s="170"/>
      <c r="I388" s="170"/>
      <c r="J388" s="170"/>
      <c r="K388" s="170"/>
      <c r="L388" s="171"/>
      <c r="M388" s="171"/>
      <c r="R388" s="133"/>
      <c r="AD388" s="136"/>
    </row>
    <row r="389" spans="2:30" s="135" customFormat="1" ht="15.75" customHeight="1" x14ac:dyDescent="0.25">
      <c r="B389" s="165"/>
      <c r="C389" s="166"/>
      <c r="D389" s="170"/>
      <c r="E389" s="170"/>
      <c r="F389" s="170"/>
      <c r="G389" s="170"/>
      <c r="H389" s="170"/>
      <c r="I389" s="170"/>
      <c r="J389" s="170"/>
      <c r="K389" s="170"/>
      <c r="L389" s="171"/>
      <c r="M389" s="171"/>
      <c r="R389" s="133"/>
      <c r="AD389" s="136"/>
    </row>
    <row r="390" spans="2:30" s="135" customFormat="1" ht="15.75" customHeight="1" x14ac:dyDescent="0.25">
      <c r="B390" s="165"/>
      <c r="C390" s="166"/>
      <c r="D390" s="170"/>
      <c r="E390" s="170"/>
      <c r="F390" s="170"/>
      <c r="G390" s="170"/>
      <c r="H390" s="170"/>
      <c r="I390" s="170"/>
      <c r="J390" s="170"/>
      <c r="K390" s="170"/>
      <c r="L390" s="171"/>
      <c r="M390" s="171"/>
      <c r="R390" s="133"/>
      <c r="AD390" s="136"/>
    </row>
    <row r="391" spans="2:30" s="135" customFormat="1" ht="15.75" customHeight="1" x14ac:dyDescent="0.25">
      <c r="B391" s="165"/>
      <c r="C391" s="166"/>
      <c r="D391" s="170"/>
      <c r="E391" s="170"/>
      <c r="F391" s="170"/>
      <c r="G391" s="170"/>
      <c r="H391" s="170"/>
      <c r="I391" s="170"/>
      <c r="J391" s="170"/>
      <c r="K391" s="170"/>
      <c r="L391" s="171"/>
      <c r="M391" s="171"/>
      <c r="R391" s="133"/>
      <c r="AD391" s="136"/>
    </row>
    <row r="392" spans="2:30" s="135" customFormat="1" ht="15.75" customHeight="1" x14ac:dyDescent="0.25">
      <c r="B392" s="165"/>
      <c r="C392" s="166"/>
      <c r="D392" s="170"/>
      <c r="E392" s="170"/>
      <c r="F392" s="170"/>
      <c r="G392" s="170"/>
      <c r="H392" s="170"/>
      <c r="I392" s="170"/>
      <c r="J392" s="170"/>
      <c r="K392" s="170"/>
      <c r="L392" s="171"/>
      <c r="M392" s="171"/>
      <c r="R392" s="133"/>
      <c r="AD392" s="136"/>
    </row>
    <row r="393" spans="2:30" s="135" customFormat="1" ht="15.75" customHeight="1" x14ac:dyDescent="0.25">
      <c r="B393" s="165"/>
      <c r="C393" s="166"/>
      <c r="D393" s="170"/>
      <c r="E393" s="170"/>
      <c r="F393" s="170"/>
      <c r="G393" s="170"/>
      <c r="H393" s="170"/>
      <c r="I393" s="170"/>
      <c r="J393" s="170"/>
      <c r="K393" s="170"/>
      <c r="L393" s="171"/>
      <c r="M393" s="171"/>
      <c r="R393" s="133"/>
      <c r="AD393" s="136"/>
    </row>
    <row r="394" spans="2:30" s="135" customFormat="1" ht="15.75" customHeight="1" x14ac:dyDescent="0.25">
      <c r="B394" s="165"/>
      <c r="C394" s="166"/>
      <c r="D394" s="170"/>
      <c r="E394" s="170"/>
      <c r="F394" s="170"/>
      <c r="G394" s="170"/>
      <c r="H394" s="170"/>
      <c r="I394" s="170"/>
      <c r="J394" s="170"/>
      <c r="K394" s="170"/>
      <c r="L394" s="171"/>
      <c r="M394" s="171"/>
      <c r="R394" s="133"/>
      <c r="AD394" s="136"/>
    </row>
    <row r="395" spans="2:30" s="135" customFormat="1" ht="15.75" customHeight="1" x14ac:dyDescent="0.25">
      <c r="B395" s="165"/>
      <c r="C395" s="166"/>
      <c r="D395" s="170"/>
      <c r="E395" s="170"/>
      <c r="F395" s="170"/>
      <c r="G395" s="170"/>
      <c r="H395" s="170"/>
      <c r="I395" s="170"/>
      <c r="J395" s="170"/>
      <c r="K395" s="170"/>
      <c r="L395" s="171"/>
      <c r="M395" s="171"/>
      <c r="R395" s="133"/>
      <c r="AD395" s="136"/>
    </row>
    <row r="396" spans="2:30" s="135" customFormat="1" ht="15.75" customHeight="1" x14ac:dyDescent="0.25">
      <c r="B396" s="165"/>
      <c r="C396" s="166"/>
      <c r="D396" s="170"/>
      <c r="E396" s="170"/>
      <c r="F396" s="170"/>
      <c r="G396" s="170"/>
      <c r="H396" s="170"/>
      <c r="I396" s="170"/>
      <c r="J396" s="170"/>
      <c r="K396" s="170"/>
      <c r="L396" s="171"/>
      <c r="M396" s="171"/>
      <c r="R396" s="133"/>
      <c r="AD396" s="136"/>
    </row>
    <row r="397" spans="2:30" s="135" customFormat="1" ht="15.75" customHeight="1" x14ac:dyDescent="0.25">
      <c r="B397" s="165"/>
      <c r="C397" s="166"/>
      <c r="D397" s="170"/>
      <c r="E397" s="170"/>
      <c r="F397" s="170"/>
      <c r="G397" s="170"/>
      <c r="H397" s="170"/>
      <c r="I397" s="170"/>
      <c r="J397" s="170"/>
      <c r="K397" s="170"/>
      <c r="L397" s="171"/>
      <c r="M397" s="171"/>
      <c r="R397" s="133"/>
      <c r="AD397" s="136"/>
    </row>
    <row r="398" spans="2:30" s="135" customFormat="1" ht="15.75" customHeight="1" x14ac:dyDescent="0.25">
      <c r="B398" s="165"/>
      <c r="C398" s="166"/>
      <c r="D398" s="170"/>
      <c r="E398" s="170"/>
      <c r="F398" s="170"/>
      <c r="G398" s="170"/>
      <c r="H398" s="170"/>
      <c r="I398" s="170"/>
      <c r="J398" s="170"/>
      <c r="K398" s="170"/>
      <c r="L398" s="171"/>
      <c r="M398" s="171"/>
      <c r="R398" s="133"/>
      <c r="AD398" s="136"/>
    </row>
    <row r="399" spans="2:30" s="135" customFormat="1" ht="15.75" customHeight="1" x14ac:dyDescent="0.25">
      <c r="B399" s="165"/>
      <c r="C399" s="166"/>
      <c r="D399" s="170"/>
      <c r="E399" s="170"/>
      <c r="F399" s="170"/>
      <c r="G399" s="170"/>
      <c r="H399" s="170"/>
      <c r="I399" s="170"/>
      <c r="J399" s="170"/>
      <c r="K399" s="170"/>
      <c r="L399" s="171"/>
      <c r="M399" s="171"/>
      <c r="R399" s="133"/>
      <c r="AD399" s="136"/>
    </row>
    <row r="400" spans="2:30" s="135" customFormat="1" ht="15.75" customHeight="1" x14ac:dyDescent="0.25">
      <c r="B400" s="165"/>
      <c r="C400" s="166"/>
      <c r="D400" s="170"/>
      <c r="E400" s="170"/>
      <c r="F400" s="170"/>
      <c r="G400" s="170"/>
      <c r="H400" s="170"/>
      <c r="I400" s="170"/>
      <c r="J400" s="170"/>
      <c r="K400" s="170"/>
      <c r="L400" s="171"/>
      <c r="M400" s="171"/>
      <c r="R400" s="133"/>
      <c r="AD400" s="136"/>
    </row>
    <row r="401" spans="2:30" s="135" customFormat="1" ht="15.75" customHeight="1" x14ac:dyDescent="0.25">
      <c r="B401" s="165"/>
      <c r="C401" s="166"/>
      <c r="D401" s="170"/>
      <c r="E401" s="170"/>
      <c r="F401" s="170"/>
      <c r="G401" s="170"/>
      <c r="H401" s="170"/>
      <c r="I401" s="170"/>
      <c r="J401" s="170"/>
      <c r="K401" s="170"/>
      <c r="L401" s="171"/>
      <c r="M401" s="171"/>
      <c r="R401" s="133"/>
      <c r="AD401" s="136"/>
    </row>
    <row r="402" spans="2:30" s="135" customFormat="1" ht="15.75" customHeight="1" x14ac:dyDescent="0.25">
      <c r="B402" s="165"/>
      <c r="C402" s="166"/>
      <c r="D402" s="170"/>
      <c r="E402" s="170"/>
      <c r="F402" s="170"/>
      <c r="G402" s="170"/>
      <c r="H402" s="170"/>
      <c r="I402" s="170"/>
      <c r="J402" s="170"/>
      <c r="K402" s="170"/>
      <c r="L402" s="171"/>
      <c r="M402" s="171"/>
      <c r="R402" s="133"/>
      <c r="AD402" s="136"/>
    </row>
    <row r="403" spans="2:30" s="135" customFormat="1" ht="15.75" customHeight="1" x14ac:dyDescent="0.25">
      <c r="B403" s="165"/>
      <c r="C403" s="166"/>
      <c r="D403" s="170"/>
      <c r="E403" s="170"/>
      <c r="F403" s="170"/>
      <c r="G403" s="170"/>
      <c r="H403" s="170"/>
      <c r="I403" s="170"/>
      <c r="J403" s="170"/>
      <c r="K403" s="170"/>
      <c r="L403" s="171"/>
      <c r="M403" s="171"/>
      <c r="R403" s="133"/>
      <c r="AD403" s="136"/>
    </row>
    <row r="404" spans="2:30" s="135" customFormat="1" ht="15.75" customHeight="1" x14ac:dyDescent="0.25">
      <c r="B404" s="165"/>
      <c r="C404" s="166"/>
      <c r="D404" s="170"/>
      <c r="E404" s="170"/>
      <c r="F404" s="170"/>
      <c r="G404" s="170"/>
      <c r="H404" s="170"/>
      <c r="I404" s="170"/>
      <c r="J404" s="170"/>
      <c r="K404" s="170"/>
      <c r="L404" s="171"/>
      <c r="M404" s="171"/>
      <c r="R404" s="133"/>
      <c r="AD404" s="136"/>
    </row>
    <row r="405" spans="2:30" s="135" customFormat="1" ht="15.75" customHeight="1" x14ac:dyDescent="0.25">
      <c r="B405" s="165"/>
      <c r="C405" s="166"/>
      <c r="D405" s="170"/>
      <c r="E405" s="170"/>
      <c r="F405" s="170"/>
      <c r="G405" s="170"/>
      <c r="H405" s="170"/>
      <c r="I405" s="170"/>
      <c r="J405" s="170"/>
      <c r="K405" s="170"/>
      <c r="L405" s="171"/>
      <c r="M405" s="171"/>
      <c r="R405" s="133"/>
      <c r="AD405" s="136"/>
    </row>
    <row r="406" spans="2:30" s="135" customFormat="1" ht="15.75" customHeight="1" x14ac:dyDescent="0.25">
      <c r="B406" s="165"/>
      <c r="C406" s="166"/>
      <c r="D406" s="170"/>
      <c r="E406" s="170"/>
      <c r="F406" s="170"/>
      <c r="G406" s="170"/>
      <c r="H406" s="170"/>
      <c r="I406" s="170"/>
      <c r="J406" s="170"/>
      <c r="K406" s="170"/>
      <c r="L406" s="171"/>
      <c r="M406" s="171"/>
      <c r="R406" s="133"/>
      <c r="AD406" s="136"/>
    </row>
    <row r="407" spans="2:30" s="135" customFormat="1" ht="15.75" customHeight="1" x14ac:dyDescent="0.25">
      <c r="B407" s="165"/>
      <c r="C407" s="166"/>
      <c r="D407" s="170"/>
      <c r="E407" s="170"/>
      <c r="F407" s="170"/>
      <c r="G407" s="170"/>
      <c r="H407" s="170"/>
      <c r="I407" s="170"/>
      <c r="J407" s="170"/>
      <c r="K407" s="170"/>
      <c r="L407" s="171"/>
      <c r="M407" s="171"/>
      <c r="R407" s="133"/>
      <c r="AD407" s="136"/>
    </row>
    <row r="408" spans="2:30" s="135" customFormat="1" ht="15.75" customHeight="1" x14ac:dyDescent="0.25">
      <c r="B408" s="165"/>
      <c r="C408" s="166"/>
      <c r="D408" s="170"/>
      <c r="E408" s="170"/>
      <c r="F408" s="170"/>
      <c r="G408" s="170"/>
      <c r="H408" s="170"/>
      <c r="I408" s="170"/>
      <c r="J408" s="170"/>
      <c r="K408" s="170"/>
      <c r="L408" s="171"/>
      <c r="M408" s="171"/>
      <c r="R408" s="133"/>
      <c r="AD408" s="136"/>
    </row>
    <row r="409" spans="2:30" s="135" customFormat="1" ht="15.75" customHeight="1" x14ac:dyDescent="0.25">
      <c r="B409" s="165"/>
      <c r="C409" s="166"/>
      <c r="D409" s="170"/>
      <c r="E409" s="170"/>
      <c r="F409" s="170"/>
      <c r="G409" s="170"/>
      <c r="H409" s="170"/>
      <c r="I409" s="170"/>
      <c r="J409" s="170"/>
      <c r="K409" s="170"/>
      <c r="L409" s="171"/>
      <c r="M409" s="171"/>
      <c r="R409" s="133"/>
      <c r="AD409" s="136"/>
    </row>
    <row r="410" spans="2:30" s="135" customFormat="1" ht="15.75" customHeight="1" x14ac:dyDescent="0.25">
      <c r="B410" s="165"/>
      <c r="C410" s="166"/>
      <c r="D410" s="170"/>
      <c r="E410" s="170"/>
      <c r="F410" s="170"/>
      <c r="G410" s="170"/>
      <c r="H410" s="170"/>
      <c r="I410" s="170"/>
      <c r="J410" s="170"/>
      <c r="K410" s="170"/>
      <c r="L410" s="171"/>
      <c r="M410" s="171"/>
      <c r="R410" s="133"/>
      <c r="AD410" s="136"/>
    </row>
    <row r="411" spans="2:30" s="135" customFormat="1" ht="15.75" customHeight="1" x14ac:dyDescent="0.25">
      <c r="B411" s="165"/>
      <c r="C411" s="166"/>
      <c r="D411" s="170"/>
      <c r="E411" s="170"/>
      <c r="F411" s="170"/>
      <c r="G411" s="170"/>
      <c r="H411" s="170"/>
      <c r="I411" s="170"/>
      <c r="J411" s="170"/>
      <c r="K411" s="170"/>
      <c r="L411" s="171"/>
      <c r="M411" s="171"/>
      <c r="R411" s="133"/>
      <c r="AD411" s="136"/>
    </row>
    <row r="412" spans="2:30" s="135" customFormat="1" ht="15.75" customHeight="1" x14ac:dyDescent="0.25">
      <c r="B412" s="165"/>
      <c r="C412" s="166"/>
      <c r="D412" s="170"/>
      <c r="E412" s="170"/>
      <c r="F412" s="170"/>
      <c r="G412" s="170"/>
      <c r="H412" s="170"/>
      <c r="I412" s="170"/>
      <c r="J412" s="170"/>
      <c r="K412" s="170"/>
      <c r="L412" s="171"/>
      <c r="M412" s="171"/>
      <c r="R412" s="133"/>
      <c r="AD412" s="136"/>
    </row>
    <row r="413" spans="2:30" s="135" customFormat="1" ht="15.75" customHeight="1" x14ac:dyDescent="0.25">
      <c r="B413" s="165"/>
      <c r="C413" s="166"/>
      <c r="D413" s="170"/>
      <c r="E413" s="170"/>
      <c r="F413" s="170"/>
      <c r="G413" s="170"/>
      <c r="H413" s="170"/>
      <c r="I413" s="170"/>
      <c r="J413" s="170"/>
      <c r="K413" s="170"/>
      <c r="L413" s="171"/>
      <c r="M413" s="171"/>
      <c r="R413" s="133"/>
      <c r="AD413" s="136"/>
    </row>
    <row r="414" spans="2:30" s="135" customFormat="1" ht="15.75" customHeight="1" x14ac:dyDescent="0.25">
      <c r="B414" s="165"/>
      <c r="C414" s="166"/>
      <c r="D414" s="170"/>
      <c r="E414" s="170"/>
      <c r="F414" s="170"/>
      <c r="G414" s="170"/>
      <c r="H414" s="170"/>
      <c r="I414" s="170"/>
      <c r="J414" s="170"/>
      <c r="K414" s="170"/>
      <c r="L414" s="171"/>
      <c r="M414" s="171"/>
      <c r="R414" s="133"/>
      <c r="AD414" s="136"/>
    </row>
    <row r="415" spans="2:30" s="135" customFormat="1" ht="15.75" customHeight="1" x14ac:dyDescent="0.25">
      <c r="B415" s="165"/>
      <c r="C415" s="166"/>
      <c r="D415" s="170"/>
      <c r="E415" s="170"/>
      <c r="F415" s="170"/>
      <c r="G415" s="170"/>
      <c r="H415" s="170"/>
      <c r="I415" s="170"/>
      <c r="J415" s="170"/>
      <c r="K415" s="170"/>
      <c r="L415" s="171"/>
      <c r="M415" s="171"/>
      <c r="R415" s="133"/>
      <c r="AD415" s="136"/>
    </row>
    <row r="416" spans="2:30" s="135" customFormat="1" ht="15.75" customHeight="1" x14ac:dyDescent="0.25">
      <c r="B416" s="165"/>
      <c r="C416" s="166"/>
      <c r="D416" s="170"/>
      <c r="E416" s="170"/>
      <c r="F416" s="170"/>
      <c r="G416" s="170"/>
      <c r="H416" s="170"/>
      <c r="I416" s="170"/>
      <c r="J416" s="170"/>
      <c r="K416" s="170"/>
      <c r="L416" s="171"/>
      <c r="M416" s="171"/>
      <c r="R416" s="133"/>
      <c r="AD416" s="136"/>
    </row>
    <row r="417" spans="2:30" s="135" customFormat="1" ht="15.75" customHeight="1" x14ac:dyDescent="0.25">
      <c r="B417" s="165"/>
      <c r="C417" s="166"/>
      <c r="D417" s="170"/>
      <c r="E417" s="170"/>
      <c r="F417" s="170"/>
      <c r="G417" s="170"/>
      <c r="H417" s="170"/>
      <c r="I417" s="170"/>
      <c r="J417" s="170"/>
      <c r="K417" s="170"/>
      <c r="L417" s="171"/>
      <c r="M417" s="171"/>
      <c r="R417" s="133"/>
      <c r="AD417" s="136"/>
    </row>
    <row r="418" spans="2:30" s="135" customFormat="1" ht="15.75" customHeight="1" x14ac:dyDescent="0.25">
      <c r="B418" s="165"/>
      <c r="C418" s="166"/>
      <c r="D418" s="170"/>
      <c r="E418" s="170"/>
      <c r="F418" s="170"/>
      <c r="G418" s="170"/>
      <c r="H418" s="170"/>
      <c r="I418" s="170"/>
      <c r="J418" s="170"/>
      <c r="K418" s="170"/>
      <c r="L418" s="171"/>
      <c r="M418" s="171"/>
      <c r="R418" s="133"/>
      <c r="AD418" s="136"/>
    </row>
    <row r="419" spans="2:30" s="135" customFormat="1" ht="15.75" customHeight="1" x14ac:dyDescent="0.25">
      <c r="B419" s="165"/>
      <c r="C419" s="166"/>
      <c r="D419" s="170"/>
      <c r="E419" s="170"/>
      <c r="F419" s="170"/>
      <c r="G419" s="170"/>
      <c r="H419" s="170"/>
      <c r="I419" s="170"/>
      <c r="J419" s="170"/>
      <c r="K419" s="170"/>
      <c r="L419" s="171"/>
      <c r="M419" s="171"/>
      <c r="R419" s="133"/>
      <c r="AD419" s="136"/>
    </row>
    <row r="420" spans="2:30" s="135" customFormat="1" ht="15.75" customHeight="1" x14ac:dyDescent="0.25">
      <c r="B420" s="165"/>
      <c r="C420" s="166"/>
      <c r="D420" s="170"/>
      <c r="E420" s="170"/>
      <c r="F420" s="170"/>
      <c r="G420" s="170"/>
      <c r="H420" s="170"/>
      <c r="I420" s="170"/>
      <c r="J420" s="170"/>
      <c r="K420" s="170"/>
      <c r="L420" s="171"/>
      <c r="M420" s="171"/>
      <c r="R420" s="133"/>
      <c r="AD420" s="136"/>
    </row>
    <row r="421" spans="2:30" s="135" customFormat="1" ht="15.75" customHeight="1" x14ac:dyDescent="0.25">
      <c r="B421" s="165"/>
      <c r="C421" s="166"/>
      <c r="D421" s="170"/>
      <c r="E421" s="170"/>
      <c r="F421" s="170"/>
      <c r="G421" s="170"/>
      <c r="H421" s="170"/>
      <c r="I421" s="170"/>
      <c r="J421" s="170"/>
      <c r="K421" s="170"/>
      <c r="L421" s="171"/>
      <c r="M421" s="171"/>
      <c r="R421" s="133"/>
      <c r="AD421" s="136"/>
    </row>
    <row r="422" spans="2:30" s="135" customFormat="1" ht="15.75" customHeight="1" x14ac:dyDescent="0.25">
      <c r="B422" s="165"/>
      <c r="C422" s="166"/>
      <c r="D422" s="170"/>
      <c r="E422" s="170"/>
      <c r="F422" s="170"/>
      <c r="G422" s="170"/>
      <c r="H422" s="170"/>
      <c r="I422" s="170"/>
      <c r="J422" s="170"/>
      <c r="K422" s="170"/>
      <c r="L422" s="171"/>
      <c r="M422" s="171"/>
      <c r="R422" s="133"/>
      <c r="AD422" s="136"/>
    </row>
    <row r="423" spans="2:30" s="135" customFormat="1" ht="15.75" customHeight="1" x14ac:dyDescent="0.25">
      <c r="B423" s="165"/>
      <c r="C423" s="166"/>
      <c r="D423" s="170"/>
      <c r="E423" s="170"/>
      <c r="F423" s="170"/>
      <c r="G423" s="170"/>
      <c r="H423" s="170"/>
      <c r="I423" s="170"/>
      <c r="J423" s="170"/>
      <c r="K423" s="170"/>
      <c r="L423" s="171"/>
      <c r="M423" s="171"/>
      <c r="R423" s="133"/>
      <c r="AD423" s="136"/>
    </row>
    <row r="424" spans="2:30" s="135" customFormat="1" ht="15.75" customHeight="1" x14ac:dyDescent="0.25">
      <c r="B424" s="165"/>
      <c r="C424" s="166"/>
      <c r="D424" s="170"/>
      <c r="E424" s="170"/>
      <c r="F424" s="170"/>
      <c r="G424" s="170"/>
      <c r="H424" s="170"/>
      <c r="I424" s="170"/>
      <c r="J424" s="170"/>
      <c r="K424" s="170"/>
      <c r="L424" s="171"/>
      <c r="M424" s="171"/>
      <c r="R424" s="133"/>
      <c r="AD424" s="136"/>
    </row>
    <row r="425" spans="2:30" s="135" customFormat="1" ht="15.75" customHeight="1" x14ac:dyDescent="0.25">
      <c r="B425" s="165"/>
      <c r="C425" s="166"/>
      <c r="D425" s="170"/>
      <c r="E425" s="170"/>
      <c r="F425" s="170"/>
      <c r="G425" s="170"/>
      <c r="H425" s="170"/>
      <c r="I425" s="170"/>
      <c r="J425" s="170"/>
      <c r="K425" s="170"/>
      <c r="L425" s="171"/>
      <c r="M425" s="171"/>
      <c r="R425" s="133"/>
      <c r="AD425" s="136"/>
    </row>
    <row r="426" spans="2:30" s="135" customFormat="1" ht="15.75" customHeight="1" x14ac:dyDescent="0.25">
      <c r="B426" s="165"/>
      <c r="C426" s="166"/>
      <c r="D426" s="170"/>
      <c r="E426" s="170"/>
      <c r="F426" s="170"/>
      <c r="G426" s="170"/>
      <c r="H426" s="170"/>
      <c r="I426" s="170"/>
      <c r="J426" s="170"/>
      <c r="K426" s="170"/>
      <c r="L426" s="171"/>
      <c r="M426" s="171"/>
      <c r="R426" s="133"/>
      <c r="AD426" s="136"/>
    </row>
    <row r="427" spans="2:30" s="135" customFormat="1" ht="15.75" customHeight="1" x14ac:dyDescent="0.25">
      <c r="B427" s="165"/>
      <c r="C427" s="166"/>
      <c r="D427" s="170"/>
      <c r="E427" s="170"/>
      <c r="F427" s="170"/>
      <c r="G427" s="170"/>
      <c r="H427" s="170"/>
      <c r="I427" s="170"/>
      <c r="J427" s="170"/>
      <c r="K427" s="170"/>
      <c r="L427" s="171"/>
      <c r="M427" s="171"/>
      <c r="R427" s="133"/>
      <c r="AD427" s="136"/>
    </row>
    <row r="428" spans="2:30" s="135" customFormat="1" ht="15.75" customHeight="1" x14ac:dyDescent="0.25">
      <c r="B428" s="165"/>
      <c r="C428" s="166"/>
      <c r="D428" s="170"/>
      <c r="E428" s="170"/>
      <c r="F428" s="170"/>
      <c r="G428" s="170"/>
      <c r="H428" s="170"/>
      <c r="I428" s="170"/>
      <c r="J428" s="170"/>
      <c r="K428" s="170"/>
      <c r="L428" s="171"/>
      <c r="M428" s="171"/>
      <c r="R428" s="133"/>
      <c r="AD428" s="136"/>
    </row>
    <row r="429" spans="2:30" s="135" customFormat="1" ht="15.75" customHeight="1" x14ac:dyDescent="0.25">
      <c r="B429" s="165"/>
      <c r="C429" s="166"/>
      <c r="D429" s="170"/>
      <c r="E429" s="170"/>
      <c r="F429" s="170"/>
      <c r="G429" s="170"/>
      <c r="H429" s="170"/>
      <c r="I429" s="170"/>
      <c r="J429" s="170"/>
      <c r="K429" s="170"/>
      <c r="L429" s="171"/>
      <c r="M429" s="171"/>
      <c r="R429" s="133"/>
      <c r="AD429" s="136"/>
    </row>
    <row r="430" spans="2:30" s="135" customFormat="1" ht="15.75" customHeight="1" x14ac:dyDescent="0.25">
      <c r="B430" s="165"/>
      <c r="C430" s="166"/>
      <c r="D430" s="170"/>
      <c r="E430" s="170"/>
      <c r="F430" s="170"/>
      <c r="G430" s="170"/>
      <c r="H430" s="170"/>
      <c r="I430" s="170"/>
      <c r="J430" s="170"/>
      <c r="K430" s="170"/>
      <c r="L430" s="171"/>
      <c r="M430" s="171"/>
      <c r="R430" s="133"/>
      <c r="AD430" s="136"/>
    </row>
    <row r="431" spans="2:30" s="135" customFormat="1" ht="15.75" customHeight="1" x14ac:dyDescent="0.25">
      <c r="B431" s="165"/>
      <c r="C431" s="166"/>
      <c r="D431" s="170"/>
      <c r="E431" s="170"/>
      <c r="F431" s="170"/>
      <c r="G431" s="170"/>
      <c r="H431" s="170"/>
      <c r="I431" s="170"/>
      <c r="J431" s="170"/>
      <c r="K431" s="170"/>
      <c r="L431" s="171"/>
      <c r="M431" s="171"/>
      <c r="R431" s="133"/>
      <c r="AD431" s="136"/>
    </row>
    <row r="432" spans="2:30" s="135" customFormat="1" ht="15.75" customHeight="1" x14ac:dyDescent="0.25">
      <c r="B432" s="165"/>
      <c r="C432" s="166"/>
      <c r="D432" s="170"/>
      <c r="E432" s="170"/>
      <c r="F432" s="170"/>
      <c r="G432" s="170"/>
      <c r="H432" s="170"/>
      <c r="I432" s="170"/>
      <c r="J432" s="170"/>
      <c r="K432" s="170"/>
      <c r="L432" s="171"/>
      <c r="M432" s="171"/>
      <c r="R432" s="133"/>
      <c r="AD432" s="136"/>
    </row>
    <row r="433" spans="2:30" s="135" customFormat="1" ht="15.75" customHeight="1" x14ac:dyDescent="0.25">
      <c r="B433" s="165"/>
      <c r="C433" s="166"/>
      <c r="D433" s="170"/>
      <c r="E433" s="170"/>
      <c r="F433" s="170"/>
      <c r="G433" s="170"/>
      <c r="H433" s="170"/>
      <c r="I433" s="170"/>
      <c r="J433" s="170"/>
      <c r="K433" s="170"/>
      <c r="L433" s="171"/>
      <c r="M433" s="171"/>
      <c r="R433" s="133"/>
      <c r="AD433" s="136"/>
    </row>
    <row r="434" spans="2:30" s="135" customFormat="1" ht="15.75" customHeight="1" x14ac:dyDescent="0.25">
      <c r="B434" s="165"/>
      <c r="C434" s="166"/>
      <c r="D434" s="170"/>
      <c r="E434" s="170"/>
      <c r="F434" s="170"/>
      <c r="G434" s="170"/>
      <c r="H434" s="170"/>
      <c r="I434" s="170"/>
      <c r="J434" s="170"/>
      <c r="K434" s="170"/>
      <c r="L434" s="171"/>
      <c r="M434" s="171"/>
      <c r="R434" s="133"/>
      <c r="AD434" s="136"/>
    </row>
    <row r="435" spans="2:30" s="135" customFormat="1" ht="15.75" customHeight="1" x14ac:dyDescent="0.25">
      <c r="B435" s="165"/>
      <c r="C435" s="166"/>
      <c r="D435" s="170"/>
      <c r="E435" s="170"/>
      <c r="F435" s="170"/>
      <c r="G435" s="170"/>
      <c r="H435" s="170"/>
      <c r="I435" s="170"/>
      <c r="J435" s="170"/>
      <c r="K435" s="170"/>
      <c r="L435" s="171"/>
      <c r="M435" s="171"/>
      <c r="R435" s="133"/>
      <c r="AD435" s="136"/>
    </row>
    <row r="436" spans="2:30" s="135" customFormat="1" ht="15.75" customHeight="1" x14ac:dyDescent="0.25">
      <c r="B436" s="165"/>
      <c r="C436" s="166"/>
      <c r="D436" s="170"/>
      <c r="E436" s="170"/>
      <c r="F436" s="170"/>
      <c r="G436" s="170"/>
      <c r="H436" s="170"/>
      <c r="I436" s="170"/>
      <c r="J436" s="170"/>
      <c r="K436" s="170"/>
      <c r="L436" s="171"/>
      <c r="M436" s="171"/>
      <c r="R436" s="133"/>
      <c r="AD436" s="136"/>
    </row>
    <row r="437" spans="2:30" s="135" customFormat="1" ht="15.75" customHeight="1" x14ac:dyDescent="0.25">
      <c r="B437" s="165"/>
      <c r="C437" s="166"/>
      <c r="D437" s="170"/>
      <c r="E437" s="170"/>
      <c r="F437" s="170"/>
      <c r="G437" s="170"/>
      <c r="H437" s="170"/>
      <c r="I437" s="170"/>
      <c r="J437" s="170"/>
      <c r="K437" s="170"/>
      <c r="L437" s="171"/>
      <c r="M437" s="171"/>
      <c r="R437" s="133"/>
      <c r="AD437" s="136"/>
    </row>
    <row r="438" spans="2:30" s="135" customFormat="1" ht="15.75" customHeight="1" x14ac:dyDescent="0.25">
      <c r="B438" s="165"/>
      <c r="C438" s="166"/>
      <c r="D438" s="170"/>
      <c r="E438" s="170"/>
      <c r="F438" s="170"/>
      <c r="G438" s="170"/>
      <c r="H438" s="170"/>
      <c r="I438" s="170"/>
      <c r="J438" s="170"/>
      <c r="K438" s="170"/>
      <c r="L438" s="171"/>
      <c r="M438" s="171"/>
      <c r="R438" s="133"/>
      <c r="AD438" s="136"/>
    </row>
    <row r="439" spans="2:30" s="135" customFormat="1" ht="15.75" customHeight="1" x14ac:dyDescent="0.25">
      <c r="B439" s="165"/>
      <c r="C439" s="166"/>
      <c r="D439" s="170"/>
      <c r="E439" s="170"/>
      <c r="F439" s="170"/>
      <c r="G439" s="170"/>
      <c r="H439" s="170"/>
      <c r="I439" s="170"/>
      <c r="J439" s="170"/>
      <c r="K439" s="170"/>
      <c r="L439" s="171"/>
      <c r="M439" s="171"/>
      <c r="R439" s="133"/>
      <c r="AD439" s="136"/>
    </row>
    <row r="440" spans="2:30" s="135" customFormat="1" ht="15.75" customHeight="1" x14ac:dyDescent="0.25">
      <c r="B440" s="165"/>
      <c r="C440" s="166"/>
      <c r="D440" s="170"/>
      <c r="E440" s="170"/>
      <c r="F440" s="170"/>
      <c r="G440" s="170"/>
      <c r="H440" s="170"/>
      <c r="I440" s="170"/>
      <c r="J440" s="170"/>
      <c r="K440" s="170"/>
      <c r="L440" s="171"/>
      <c r="M440" s="171"/>
      <c r="R440" s="133"/>
      <c r="AD440" s="136"/>
    </row>
    <row r="441" spans="2:30" s="135" customFormat="1" ht="15.75" customHeight="1" x14ac:dyDescent="0.25">
      <c r="B441" s="165"/>
      <c r="C441" s="166"/>
      <c r="D441" s="170"/>
      <c r="E441" s="170"/>
      <c r="F441" s="170"/>
      <c r="G441" s="170"/>
      <c r="H441" s="170"/>
      <c r="I441" s="170"/>
      <c r="J441" s="170"/>
      <c r="K441" s="170"/>
      <c r="L441" s="171"/>
      <c r="M441" s="171"/>
      <c r="R441" s="133"/>
      <c r="AD441" s="136"/>
    </row>
    <row r="442" spans="2:30" s="135" customFormat="1" ht="15.75" customHeight="1" x14ac:dyDescent="0.25">
      <c r="B442" s="165"/>
      <c r="C442" s="166"/>
      <c r="D442" s="170"/>
      <c r="E442" s="170"/>
      <c r="F442" s="170"/>
      <c r="G442" s="170"/>
      <c r="H442" s="170"/>
      <c r="I442" s="170"/>
      <c r="J442" s="170"/>
      <c r="K442" s="170"/>
      <c r="L442" s="171"/>
      <c r="M442" s="171"/>
      <c r="R442" s="133"/>
      <c r="AD442" s="136"/>
    </row>
    <row r="443" spans="2:30" s="135" customFormat="1" ht="15.75" customHeight="1" x14ac:dyDescent="0.25">
      <c r="B443" s="165"/>
      <c r="C443" s="166"/>
      <c r="D443" s="170"/>
      <c r="E443" s="170"/>
      <c r="F443" s="170"/>
      <c r="G443" s="170"/>
      <c r="H443" s="170"/>
      <c r="I443" s="170"/>
      <c r="J443" s="170"/>
      <c r="K443" s="170"/>
      <c r="L443" s="171"/>
      <c r="M443" s="171"/>
      <c r="R443" s="133"/>
      <c r="AD443" s="136"/>
    </row>
    <row r="444" spans="2:30" s="135" customFormat="1" ht="15.75" customHeight="1" x14ac:dyDescent="0.25">
      <c r="B444" s="165"/>
      <c r="C444" s="166"/>
      <c r="D444" s="170"/>
      <c r="E444" s="170"/>
      <c r="F444" s="170"/>
      <c r="G444" s="170"/>
      <c r="H444" s="170"/>
      <c r="I444" s="170"/>
      <c r="J444" s="170"/>
      <c r="K444" s="170"/>
      <c r="L444" s="171"/>
      <c r="M444" s="171"/>
      <c r="R444" s="133"/>
      <c r="AD444" s="136"/>
    </row>
    <row r="445" spans="2:30" s="135" customFormat="1" ht="15.75" customHeight="1" x14ac:dyDescent="0.25">
      <c r="B445" s="165"/>
      <c r="C445" s="166"/>
      <c r="D445" s="170"/>
      <c r="E445" s="170"/>
      <c r="F445" s="170"/>
      <c r="G445" s="170"/>
      <c r="H445" s="170"/>
      <c r="I445" s="170"/>
      <c r="J445" s="170"/>
      <c r="K445" s="170"/>
      <c r="L445" s="171"/>
      <c r="M445" s="171"/>
      <c r="R445" s="133"/>
      <c r="AD445" s="136"/>
    </row>
    <row r="446" spans="2:30" s="135" customFormat="1" ht="15.75" customHeight="1" x14ac:dyDescent="0.25">
      <c r="B446" s="165"/>
      <c r="C446" s="166"/>
      <c r="D446" s="170"/>
      <c r="E446" s="170"/>
      <c r="F446" s="170"/>
      <c r="G446" s="170"/>
      <c r="H446" s="170"/>
      <c r="I446" s="170"/>
      <c r="J446" s="170"/>
      <c r="K446" s="170"/>
      <c r="L446" s="171"/>
      <c r="M446" s="171"/>
      <c r="R446" s="133"/>
      <c r="AD446" s="136"/>
    </row>
    <row r="447" spans="2:30" s="135" customFormat="1" ht="15.75" customHeight="1" x14ac:dyDescent="0.25">
      <c r="B447" s="165"/>
      <c r="C447" s="166"/>
      <c r="D447" s="170"/>
      <c r="E447" s="170"/>
      <c r="F447" s="170"/>
      <c r="G447" s="170"/>
      <c r="H447" s="170"/>
      <c r="I447" s="170"/>
      <c r="J447" s="170"/>
      <c r="K447" s="170"/>
      <c r="L447" s="171"/>
      <c r="M447" s="171"/>
      <c r="R447" s="133"/>
      <c r="AD447" s="136"/>
    </row>
    <row r="448" spans="2:30" s="135" customFormat="1" ht="15.75" customHeight="1" x14ac:dyDescent="0.25">
      <c r="B448" s="165"/>
      <c r="C448" s="166"/>
      <c r="D448" s="170"/>
      <c r="E448" s="170"/>
      <c r="F448" s="170"/>
      <c r="G448" s="170"/>
      <c r="H448" s="170"/>
      <c r="I448" s="170"/>
      <c r="J448" s="170"/>
      <c r="K448" s="170"/>
      <c r="L448" s="171"/>
      <c r="M448" s="171"/>
      <c r="R448" s="133"/>
      <c r="AD448" s="136"/>
    </row>
    <row r="449" spans="2:30" s="135" customFormat="1" ht="15.75" customHeight="1" x14ac:dyDescent="0.25">
      <c r="B449" s="165"/>
      <c r="C449" s="166"/>
      <c r="D449" s="170"/>
      <c r="E449" s="170"/>
      <c r="F449" s="170"/>
      <c r="G449" s="170"/>
      <c r="H449" s="170"/>
      <c r="I449" s="170"/>
      <c r="J449" s="170"/>
      <c r="K449" s="170"/>
      <c r="L449" s="171"/>
      <c r="M449" s="171"/>
      <c r="R449" s="133"/>
      <c r="AD449" s="136"/>
    </row>
    <row r="450" spans="2:30" s="135" customFormat="1" ht="15.75" customHeight="1" x14ac:dyDescent="0.25">
      <c r="B450" s="165"/>
      <c r="C450" s="166"/>
      <c r="D450" s="170"/>
      <c r="E450" s="170"/>
      <c r="F450" s="170"/>
      <c r="G450" s="170"/>
      <c r="H450" s="170"/>
      <c r="I450" s="170"/>
      <c r="J450" s="170"/>
      <c r="K450" s="170"/>
      <c r="L450" s="171"/>
      <c r="M450" s="171"/>
      <c r="R450" s="133"/>
      <c r="AD450" s="136"/>
    </row>
    <row r="451" spans="2:30" s="135" customFormat="1" ht="15.75" customHeight="1" x14ac:dyDescent="0.25">
      <c r="B451" s="165"/>
      <c r="C451" s="166"/>
      <c r="D451" s="170"/>
      <c r="E451" s="170"/>
      <c r="F451" s="170"/>
      <c r="G451" s="170"/>
      <c r="H451" s="170"/>
      <c r="I451" s="170"/>
      <c r="J451" s="170"/>
      <c r="K451" s="170"/>
      <c r="L451" s="171"/>
      <c r="M451" s="171"/>
      <c r="R451" s="133"/>
      <c r="AD451" s="136"/>
    </row>
    <row r="452" spans="2:30" s="135" customFormat="1" ht="15.75" customHeight="1" x14ac:dyDescent="0.25">
      <c r="B452" s="165"/>
      <c r="C452" s="166"/>
      <c r="D452" s="170"/>
      <c r="E452" s="170"/>
      <c r="F452" s="170"/>
      <c r="G452" s="170"/>
      <c r="H452" s="170"/>
      <c r="I452" s="170"/>
      <c r="J452" s="170"/>
      <c r="K452" s="170"/>
      <c r="L452" s="171"/>
      <c r="M452" s="171"/>
      <c r="R452" s="133"/>
      <c r="AD452" s="136"/>
    </row>
    <row r="453" spans="2:30" s="135" customFormat="1" ht="15.75" customHeight="1" x14ac:dyDescent="0.25">
      <c r="B453" s="165"/>
      <c r="C453" s="166"/>
      <c r="D453" s="170"/>
      <c r="E453" s="170"/>
      <c r="F453" s="170"/>
      <c r="G453" s="170"/>
      <c r="H453" s="170"/>
      <c r="I453" s="170"/>
      <c r="J453" s="170"/>
      <c r="K453" s="170"/>
      <c r="L453" s="171"/>
      <c r="M453" s="171"/>
      <c r="R453" s="133"/>
      <c r="AD453" s="136"/>
    </row>
    <row r="454" spans="2:30" s="135" customFormat="1" ht="15.75" customHeight="1" x14ac:dyDescent="0.25">
      <c r="B454" s="165"/>
      <c r="C454" s="166"/>
      <c r="D454" s="170"/>
      <c r="E454" s="170"/>
      <c r="F454" s="170"/>
      <c r="G454" s="170"/>
      <c r="H454" s="170"/>
      <c r="I454" s="170"/>
      <c r="J454" s="170"/>
      <c r="K454" s="170"/>
      <c r="L454" s="171"/>
      <c r="M454" s="171"/>
      <c r="R454" s="133"/>
      <c r="AD454" s="136"/>
    </row>
    <row r="455" spans="2:30" s="135" customFormat="1" ht="15.75" customHeight="1" x14ac:dyDescent="0.25">
      <c r="B455" s="165"/>
      <c r="C455" s="166"/>
      <c r="D455" s="170"/>
      <c r="E455" s="170"/>
      <c r="F455" s="170"/>
      <c r="G455" s="170"/>
      <c r="H455" s="170"/>
      <c r="I455" s="170"/>
      <c r="J455" s="170"/>
      <c r="K455" s="170"/>
      <c r="L455" s="171"/>
      <c r="M455" s="171"/>
      <c r="R455" s="133"/>
      <c r="AD455" s="136"/>
    </row>
    <row r="456" spans="2:30" s="135" customFormat="1" ht="15.75" customHeight="1" x14ac:dyDescent="0.25">
      <c r="B456" s="165"/>
      <c r="C456" s="166"/>
      <c r="D456" s="170"/>
      <c r="E456" s="170"/>
      <c r="F456" s="170"/>
      <c r="G456" s="170"/>
      <c r="H456" s="170"/>
      <c r="I456" s="170"/>
      <c r="J456" s="170"/>
      <c r="K456" s="170"/>
      <c r="L456" s="171"/>
      <c r="M456" s="171"/>
      <c r="R456" s="133"/>
      <c r="AD456" s="136"/>
    </row>
    <row r="457" spans="2:30" s="135" customFormat="1" ht="15.75" customHeight="1" x14ac:dyDescent="0.25">
      <c r="B457" s="165"/>
      <c r="C457" s="166"/>
      <c r="D457" s="133"/>
      <c r="E457" s="133"/>
      <c r="F457" s="133"/>
      <c r="G457" s="133"/>
      <c r="H457" s="133"/>
      <c r="I457" s="133"/>
      <c r="J457" s="133"/>
      <c r="K457" s="133"/>
      <c r="L457" s="190"/>
      <c r="M457" s="190"/>
      <c r="R457" s="133"/>
      <c r="AD457" s="136"/>
    </row>
    <row r="458" spans="2:30" s="135" customFormat="1" ht="15.75" customHeight="1" x14ac:dyDescent="0.25">
      <c r="B458" s="165"/>
      <c r="C458" s="166"/>
      <c r="D458" s="133"/>
      <c r="E458" s="133"/>
      <c r="F458" s="133"/>
      <c r="G458" s="133"/>
      <c r="H458" s="133"/>
      <c r="I458" s="133"/>
      <c r="J458" s="133"/>
      <c r="K458" s="133"/>
      <c r="L458" s="190"/>
      <c r="M458" s="190"/>
      <c r="R458" s="133"/>
      <c r="AD458" s="136"/>
    </row>
    <row r="459" spans="2:30" s="135" customFormat="1" ht="15.75" customHeight="1" x14ac:dyDescent="0.25">
      <c r="B459" s="165"/>
      <c r="C459" s="166"/>
      <c r="D459" s="133"/>
      <c r="E459" s="133"/>
      <c r="F459" s="133"/>
      <c r="G459" s="133"/>
      <c r="H459" s="133"/>
      <c r="I459" s="133"/>
      <c r="J459" s="133"/>
      <c r="K459" s="133"/>
      <c r="L459" s="190"/>
      <c r="M459" s="190"/>
      <c r="R459" s="133"/>
      <c r="AD459" s="136"/>
    </row>
    <row r="460" spans="2:30" s="135" customFormat="1" ht="15.75" customHeight="1" x14ac:dyDescent="0.25">
      <c r="B460" s="165"/>
      <c r="C460" s="166"/>
      <c r="D460" s="133"/>
      <c r="E460" s="133"/>
      <c r="F460" s="133"/>
      <c r="G460" s="133"/>
      <c r="H460" s="133"/>
      <c r="I460" s="133"/>
      <c r="J460" s="133"/>
      <c r="K460" s="133"/>
      <c r="L460" s="190"/>
      <c r="M460" s="190"/>
      <c r="R460" s="133"/>
      <c r="AD460" s="136"/>
    </row>
    <row r="461" spans="2:30" s="135" customFormat="1" ht="15.75" customHeight="1" x14ac:dyDescent="0.25">
      <c r="B461" s="165"/>
      <c r="C461" s="166"/>
      <c r="D461" s="133"/>
      <c r="E461" s="133"/>
      <c r="F461" s="133"/>
      <c r="G461" s="133"/>
      <c r="H461" s="133"/>
      <c r="I461" s="133"/>
      <c r="J461" s="133"/>
      <c r="K461" s="133"/>
      <c r="L461" s="190"/>
      <c r="M461" s="190"/>
      <c r="R461" s="133"/>
      <c r="AD461" s="136"/>
    </row>
    <row r="462" spans="2:30" s="135" customFormat="1" ht="15.75" customHeight="1" x14ac:dyDescent="0.25">
      <c r="B462" s="165"/>
      <c r="C462" s="166"/>
      <c r="D462" s="133"/>
      <c r="E462" s="133"/>
      <c r="F462" s="133"/>
      <c r="G462" s="133"/>
      <c r="H462" s="133"/>
      <c r="I462" s="133"/>
      <c r="J462" s="133"/>
      <c r="K462" s="133"/>
      <c r="L462" s="190"/>
      <c r="M462" s="190"/>
      <c r="R462" s="133"/>
      <c r="AD462" s="136"/>
    </row>
    <row r="463" spans="2:30" s="135" customFormat="1" ht="15.75" customHeight="1" x14ac:dyDescent="0.25">
      <c r="B463" s="165"/>
      <c r="C463" s="166"/>
      <c r="D463" s="133"/>
      <c r="E463" s="133"/>
      <c r="F463" s="133"/>
      <c r="G463" s="133"/>
      <c r="H463" s="133"/>
      <c r="I463" s="133"/>
      <c r="J463" s="133"/>
      <c r="K463" s="133"/>
      <c r="L463" s="190"/>
      <c r="M463" s="190"/>
      <c r="R463" s="133"/>
      <c r="AD463" s="136"/>
    </row>
    <row r="464" spans="2:30" s="135" customFormat="1" ht="15.75" customHeight="1" x14ac:dyDescent="0.25">
      <c r="B464" s="165"/>
      <c r="C464" s="166"/>
      <c r="D464" s="133"/>
      <c r="E464" s="133"/>
      <c r="F464" s="133"/>
      <c r="G464" s="133"/>
      <c r="H464" s="133"/>
      <c r="I464" s="133"/>
      <c r="J464" s="133"/>
      <c r="K464" s="133"/>
      <c r="L464" s="190"/>
      <c r="M464" s="190"/>
      <c r="R464" s="133"/>
      <c r="AD464" s="136"/>
    </row>
    <row r="465" spans="2:30" s="135" customFormat="1" ht="15.75" customHeight="1" x14ac:dyDescent="0.25">
      <c r="B465" s="165"/>
      <c r="C465" s="166"/>
      <c r="D465" s="133"/>
      <c r="E465" s="133"/>
      <c r="F465" s="133"/>
      <c r="G465" s="133"/>
      <c r="H465" s="133"/>
      <c r="I465" s="133"/>
      <c r="J465" s="133"/>
      <c r="K465" s="133"/>
      <c r="L465" s="190"/>
      <c r="M465" s="190"/>
      <c r="R465" s="133"/>
      <c r="AD465" s="136"/>
    </row>
    <row r="466" spans="2:30" s="135" customFormat="1" ht="15.75" customHeight="1" x14ac:dyDescent="0.25">
      <c r="B466" s="165"/>
      <c r="C466" s="166"/>
      <c r="D466" s="133"/>
      <c r="E466" s="133"/>
      <c r="F466" s="133"/>
      <c r="G466" s="133"/>
      <c r="H466" s="133"/>
      <c r="I466" s="133"/>
      <c r="J466" s="133"/>
      <c r="K466" s="133"/>
      <c r="L466" s="190"/>
      <c r="M466" s="190"/>
      <c r="R466" s="133"/>
      <c r="AD466" s="136"/>
    </row>
    <row r="467" spans="2:30" s="135" customFormat="1" ht="15.75" customHeight="1" x14ac:dyDescent="0.25">
      <c r="B467" s="165"/>
      <c r="C467" s="166"/>
      <c r="D467" s="133"/>
      <c r="E467" s="133"/>
      <c r="F467" s="133"/>
      <c r="G467" s="133"/>
      <c r="H467" s="133"/>
      <c r="I467" s="133"/>
      <c r="J467" s="133"/>
      <c r="K467" s="133"/>
      <c r="L467" s="190"/>
      <c r="M467" s="190"/>
      <c r="R467" s="133"/>
      <c r="AD467" s="136"/>
    </row>
    <row r="468" spans="2:30" s="135" customFormat="1" ht="15.75" customHeight="1" x14ac:dyDescent="0.25">
      <c r="B468" s="165"/>
      <c r="C468" s="166"/>
      <c r="D468" s="133"/>
      <c r="E468" s="133"/>
      <c r="F468" s="133"/>
      <c r="G468" s="133"/>
      <c r="H468" s="133"/>
      <c r="I468" s="133"/>
      <c r="J468" s="133"/>
      <c r="K468" s="133"/>
      <c r="L468" s="190"/>
      <c r="M468" s="190"/>
      <c r="R468" s="133"/>
      <c r="AD468" s="136"/>
    </row>
    <row r="469" spans="2:30" s="135" customFormat="1" ht="15.75" customHeight="1" x14ac:dyDescent="0.25">
      <c r="B469" s="165"/>
      <c r="C469" s="166"/>
      <c r="D469" s="133"/>
      <c r="E469" s="133"/>
      <c r="F469" s="133"/>
      <c r="G469" s="133"/>
      <c r="H469" s="133"/>
      <c r="I469" s="133"/>
      <c r="J469" s="133"/>
      <c r="K469" s="133"/>
      <c r="L469" s="190"/>
      <c r="M469" s="190"/>
      <c r="R469" s="133"/>
      <c r="AD469" s="136"/>
    </row>
    <row r="470" spans="2:30" s="135" customFormat="1" ht="15.75" customHeight="1" x14ac:dyDescent="0.25">
      <c r="B470" s="165"/>
      <c r="C470" s="166"/>
      <c r="D470" s="133"/>
      <c r="E470" s="133"/>
      <c r="F470" s="133"/>
      <c r="G470" s="133"/>
      <c r="H470" s="133"/>
      <c r="I470" s="133"/>
      <c r="J470" s="133"/>
      <c r="K470" s="133"/>
      <c r="L470" s="190"/>
      <c r="M470" s="190"/>
      <c r="R470" s="133"/>
      <c r="AD470" s="136"/>
    </row>
    <row r="471" spans="2:30" s="135" customFormat="1" ht="15.75" customHeight="1" x14ac:dyDescent="0.25">
      <c r="B471" s="165"/>
      <c r="C471" s="166"/>
      <c r="D471" s="133"/>
      <c r="E471" s="133"/>
      <c r="F471" s="133"/>
      <c r="G471" s="133"/>
      <c r="H471" s="133"/>
      <c r="I471" s="133"/>
      <c r="J471" s="133"/>
      <c r="K471" s="133"/>
      <c r="L471" s="190"/>
      <c r="M471" s="190"/>
      <c r="R471" s="133"/>
      <c r="AD471" s="136"/>
    </row>
    <row r="472" spans="2:30" s="135" customFormat="1" ht="15.75" customHeight="1" x14ac:dyDescent="0.25">
      <c r="B472" s="165"/>
      <c r="C472" s="166"/>
      <c r="D472" s="133"/>
      <c r="E472" s="133"/>
      <c r="F472" s="133"/>
      <c r="G472" s="133"/>
      <c r="H472" s="133"/>
      <c r="I472" s="133"/>
      <c r="J472" s="133"/>
      <c r="K472" s="133"/>
      <c r="L472" s="190"/>
      <c r="M472" s="190"/>
      <c r="R472" s="133"/>
      <c r="AD472" s="136"/>
    </row>
    <row r="473" spans="2:30" s="135" customFormat="1" ht="15.75" customHeight="1" x14ac:dyDescent="0.25">
      <c r="B473" s="165"/>
      <c r="C473" s="166"/>
      <c r="D473" s="133"/>
      <c r="E473" s="133"/>
      <c r="F473" s="133"/>
      <c r="G473" s="133"/>
      <c r="H473" s="133"/>
      <c r="I473" s="133"/>
      <c r="J473" s="133"/>
      <c r="K473" s="133"/>
      <c r="L473" s="190"/>
      <c r="M473" s="190"/>
      <c r="R473" s="133"/>
      <c r="AD473" s="136"/>
    </row>
    <row r="474" spans="2:30" s="135" customFormat="1" ht="15.75" customHeight="1" x14ac:dyDescent="0.25">
      <c r="B474" s="165"/>
      <c r="C474" s="166"/>
      <c r="D474" s="133"/>
      <c r="E474" s="133"/>
      <c r="F474" s="133"/>
      <c r="G474" s="133"/>
      <c r="H474" s="133"/>
      <c r="I474" s="133"/>
      <c r="J474" s="133"/>
      <c r="K474" s="133"/>
      <c r="L474" s="190"/>
      <c r="M474" s="190"/>
      <c r="R474" s="133"/>
      <c r="AD474" s="136"/>
    </row>
    <row r="475" spans="2:30" s="135" customFormat="1" ht="15.75" customHeight="1" x14ac:dyDescent="0.25">
      <c r="B475" s="165"/>
      <c r="C475" s="166"/>
      <c r="D475" s="133"/>
      <c r="E475" s="133"/>
      <c r="F475" s="133"/>
      <c r="G475" s="133"/>
      <c r="H475" s="133"/>
      <c r="I475" s="133"/>
      <c r="J475" s="133"/>
      <c r="K475" s="133"/>
      <c r="L475" s="190"/>
      <c r="M475" s="190"/>
      <c r="R475" s="133"/>
      <c r="AD475" s="136"/>
    </row>
    <row r="476" spans="2:30" s="135" customFormat="1" ht="15.75" customHeight="1" x14ac:dyDescent="0.25">
      <c r="B476" s="165"/>
      <c r="C476" s="166"/>
      <c r="D476" s="133"/>
      <c r="E476" s="133"/>
      <c r="F476" s="133"/>
      <c r="G476" s="133"/>
      <c r="H476" s="133"/>
      <c r="I476" s="133"/>
      <c r="J476" s="133"/>
      <c r="K476" s="133"/>
      <c r="L476" s="190"/>
      <c r="M476" s="190"/>
      <c r="R476" s="133"/>
      <c r="AD476" s="136"/>
    </row>
    <row r="477" spans="2:30" s="135" customFormat="1" ht="15.75" customHeight="1" x14ac:dyDescent="0.25">
      <c r="B477" s="165"/>
      <c r="C477" s="166"/>
      <c r="D477" s="133"/>
      <c r="E477" s="133"/>
      <c r="F477" s="133"/>
      <c r="G477" s="133"/>
      <c r="H477" s="133"/>
      <c r="I477" s="133"/>
      <c r="J477" s="133"/>
      <c r="K477" s="133"/>
      <c r="L477" s="190"/>
      <c r="M477" s="190"/>
      <c r="R477" s="133"/>
      <c r="AD477" s="136"/>
    </row>
    <row r="478" spans="2:30" s="135" customFormat="1" ht="15.75" customHeight="1" x14ac:dyDescent="0.25">
      <c r="B478" s="165"/>
      <c r="C478" s="166"/>
      <c r="D478" s="133"/>
      <c r="E478" s="133"/>
      <c r="F478" s="133"/>
      <c r="G478" s="133"/>
      <c r="H478" s="133"/>
      <c r="I478" s="133"/>
      <c r="J478" s="133"/>
      <c r="K478" s="133"/>
      <c r="L478" s="190"/>
      <c r="M478" s="190"/>
      <c r="R478" s="133"/>
      <c r="AD478" s="136"/>
    </row>
    <row r="479" spans="2:30" s="135" customFormat="1" ht="15.75" customHeight="1" x14ac:dyDescent="0.25">
      <c r="B479" s="165"/>
      <c r="C479" s="166"/>
      <c r="D479" s="133"/>
      <c r="E479" s="133"/>
      <c r="F479" s="133"/>
      <c r="G479" s="133"/>
      <c r="H479" s="133"/>
      <c r="I479" s="133"/>
      <c r="J479" s="133"/>
      <c r="K479" s="133"/>
      <c r="L479" s="190"/>
      <c r="M479" s="190"/>
      <c r="R479" s="133"/>
      <c r="AD479" s="136"/>
    </row>
    <row r="480" spans="2:30" s="135" customFormat="1" ht="15.75" customHeight="1" x14ac:dyDescent="0.25">
      <c r="B480" s="165"/>
      <c r="C480" s="166"/>
      <c r="D480" s="133"/>
      <c r="E480" s="133"/>
      <c r="F480" s="133"/>
      <c r="G480" s="133"/>
      <c r="H480" s="133"/>
      <c r="I480" s="133"/>
      <c r="J480" s="133"/>
      <c r="K480" s="133"/>
      <c r="L480" s="190"/>
      <c r="M480" s="190"/>
      <c r="R480" s="133"/>
      <c r="AD480" s="136"/>
    </row>
    <row r="481" spans="2:30" s="135" customFormat="1" ht="15.75" customHeight="1" x14ac:dyDescent="0.25">
      <c r="B481" s="165"/>
      <c r="C481" s="166"/>
      <c r="D481" s="133"/>
      <c r="E481" s="133"/>
      <c r="F481" s="133"/>
      <c r="G481" s="133"/>
      <c r="H481" s="133"/>
      <c r="I481" s="133"/>
      <c r="J481" s="133"/>
      <c r="K481" s="133"/>
      <c r="L481" s="190"/>
      <c r="M481" s="190"/>
      <c r="R481" s="133"/>
      <c r="AD481" s="136"/>
    </row>
    <row r="482" spans="2:30" s="135" customFormat="1" ht="15.75" customHeight="1" x14ac:dyDescent="0.25">
      <c r="B482" s="165"/>
      <c r="C482" s="166"/>
      <c r="D482" s="133"/>
      <c r="E482" s="133"/>
      <c r="F482" s="133"/>
      <c r="G482" s="133"/>
      <c r="H482" s="133"/>
      <c r="I482" s="133"/>
      <c r="J482" s="133"/>
      <c r="K482" s="133"/>
      <c r="L482" s="190"/>
      <c r="M482" s="190"/>
      <c r="R482" s="133"/>
      <c r="AD482" s="136"/>
    </row>
    <row r="483" spans="2:30" s="135" customFormat="1" ht="15.75" customHeight="1" x14ac:dyDescent="0.25">
      <c r="B483" s="165"/>
      <c r="C483" s="166"/>
      <c r="D483" s="133"/>
      <c r="E483" s="133"/>
      <c r="F483" s="133"/>
      <c r="G483" s="133"/>
      <c r="H483" s="133"/>
      <c r="I483" s="133"/>
      <c r="J483" s="133"/>
      <c r="K483" s="133"/>
      <c r="L483" s="190"/>
      <c r="M483" s="190"/>
      <c r="R483" s="133"/>
      <c r="AD483" s="136"/>
    </row>
    <row r="484" spans="2:30" s="135" customFormat="1" ht="15.75" customHeight="1" x14ac:dyDescent="0.25">
      <c r="B484" s="165"/>
      <c r="C484" s="166"/>
      <c r="D484" s="133"/>
      <c r="E484" s="133"/>
      <c r="F484" s="133"/>
      <c r="G484" s="133"/>
      <c r="H484" s="133"/>
      <c r="I484" s="133"/>
      <c r="J484" s="133"/>
      <c r="K484" s="133"/>
      <c r="L484" s="190"/>
      <c r="M484" s="190"/>
      <c r="R484" s="133"/>
      <c r="AD484" s="136"/>
    </row>
    <row r="485" spans="2:30" s="135" customFormat="1" ht="15.75" customHeight="1" x14ac:dyDescent="0.25">
      <c r="B485" s="165"/>
      <c r="C485" s="166"/>
      <c r="D485" s="133"/>
      <c r="E485" s="133"/>
      <c r="F485" s="133"/>
      <c r="G485" s="133"/>
      <c r="H485" s="133"/>
      <c r="I485" s="133"/>
      <c r="J485" s="133"/>
      <c r="K485" s="133"/>
      <c r="L485" s="190"/>
      <c r="M485" s="190"/>
      <c r="R485" s="133"/>
      <c r="AD485" s="136"/>
    </row>
    <row r="486" spans="2:30" s="135" customFormat="1" ht="15.75" customHeight="1" x14ac:dyDescent="0.25">
      <c r="B486" s="165"/>
      <c r="C486" s="166"/>
      <c r="D486" s="133"/>
      <c r="E486" s="133"/>
      <c r="F486" s="133"/>
      <c r="G486" s="133"/>
      <c r="H486" s="133"/>
      <c r="I486" s="133"/>
      <c r="J486" s="133"/>
      <c r="K486" s="133"/>
      <c r="L486" s="190"/>
      <c r="M486" s="190"/>
      <c r="R486" s="133"/>
      <c r="AD486" s="136"/>
    </row>
    <row r="487" spans="2:30" s="135" customFormat="1" ht="15.75" customHeight="1" x14ac:dyDescent="0.25">
      <c r="B487" s="165"/>
      <c r="C487" s="166"/>
      <c r="D487" s="133"/>
      <c r="E487" s="133"/>
      <c r="F487" s="133"/>
      <c r="G487" s="133"/>
      <c r="H487" s="133"/>
      <c r="I487" s="133"/>
      <c r="J487" s="133"/>
      <c r="K487" s="133"/>
      <c r="L487" s="190"/>
      <c r="M487" s="190"/>
      <c r="R487" s="133"/>
      <c r="AD487" s="136"/>
    </row>
    <row r="488" spans="2:30" s="135" customFormat="1" ht="15.75" customHeight="1" x14ac:dyDescent="0.25">
      <c r="B488" s="165"/>
      <c r="C488" s="166"/>
      <c r="D488" s="133"/>
      <c r="E488" s="133"/>
      <c r="F488" s="133"/>
      <c r="G488" s="133"/>
      <c r="H488" s="133"/>
      <c r="I488" s="133"/>
      <c r="J488" s="133"/>
      <c r="K488" s="133"/>
      <c r="L488" s="190"/>
      <c r="M488" s="190"/>
      <c r="R488" s="133"/>
      <c r="AD488" s="136"/>
    </row>
    <row r="489" spans="2:30" s="135" customFormat="1" ht="15.75" customHeight="1" x14ac:dyDescent="0.25">
      <c r="B489" s="165"/>
      <c r="C489" s="166"/>
      <c r="D489" s="133"/>
      <c r="E489" s="133"/>
      <c r="F489" s="133"/>
      <c r="G489" s="133"/>
      <c r="H489" s="133"/>
      <c r="I489" s="133"/>
      <c r="J489" s="133"/>
      <c r="K489" s="133"/>
      <c r="L489" s="190"/>
      <c r="M489" s="190"/>
      <c r="R489" s="133"/>
      <c r="AD489" s="136"/>
    </row>
    <row r="490" spans="2:30" s="135" customFormat="1" ht="15.75" customHeight="1" x14ac:dyDescent="0.25">
      <c r="B490" s="165"/>
      <c r="C490" s="166"/>
      <c r="D490" s="133"/>
      <c r="E490" s="133"/>
      <c r="F490" s="133"/>
      <c r="G490" s="133"/>
      <c r="H490" s="133"/>
      <c r="I490" s="133"/>
      <c r="J490" s="133"/>
      <c r="K490" s="133"/>
      <c r="L490" s="190"/>
      <c r="M490" s="190"/>
      <c r="R490" s="133"/>
      <c r="AD490" s="136"/>
    </row>
    <row r="491" spans="2:30" s="135" customFormat="1" ht="15.75" customHeight="1" x14ac:dyDescent="0.25">
      <c r="B491" s="165"/>
      <c r="C491" s="166"/>
      <c r="D491" s="133"/>
      <c r="E491" s="133"/>
      <c r="F491" s="133"/>
      <c r="G491" s="133"/>
      <c r="H491" s="133"/>
      <c r="I491" s="133"/>
      <c r="J491" s="133"/>
      <c r="K491" s="133"/>
      <c r="L491" s="190"/>
      <c r="M491" s="190"/>
      <c r="R491" s="133"/>
      <c r="AD491" s="136"/>
    </row>
    <row r="492" spans="2:30" s="135" customFormat="1" ht="15.75" customHeight="1" x14ac:dyDescent="0.25">
      <c r="B492" s="165"/>
      <c r="C492" s="166"/>
      <c r="D492" s="133"/>
      <c r="E492" s="133"/>
      <c r="F492" s="133"/>
      <c r="G492" s="133"/>
      <c r="H492" s="133"/>
      <c r="I492" s="133"/>
      <c r="J492" s="133"/>
      <c r="K492" s="133"/>
      <c r="L492" s="190"/>
      <c r="M492" s="190"/>
      <c r="R492" s="133"/>
      <c r="AD492" s="136"/>
    </row>
    <row r="493" spans="2:30" s="135" customFormat="1" ht="15.75" customHeight="1" x14ac:dyDescent="0.25">
      <c r="B493" s="165"/>
      <c r="C493" s="166"/>
      <c r="D493" s="133"/>
      <c r="E493" s="133"/>
      <c r="F493" s="133"/>
      <c r="G493" s="133"/>
      <c r="H493" s="133"/>
      <c r="I493" s="133"/>
      <c r="J493" s="133"/>
      <c r="K493" s="133"/>
      <c r="L493" s="190"/>
      <c r="M493" s="190"/>
      <c r="R493" s="133"/>
      <c r="AD493" s="136"/>
    </row>
    <row r="494" spans="2:30" s="135" customFormat="1" ht="15.75" customHeight="1" x14ac:dyDescent="0.25">
      <c r="B494" s="165"/>
      <c r="C494" s="166"/>
      <c r="D494" s="133"/>
      <c r="E494" s="133"/>
      <c r="F494" s="133"/>
      <c r="G494" s="133"/>
      <c r="H494" s="133"/>
      <c r="I494" s="133"/>
      <c r="J494" s="133"/>
      <c r="K494" s="133"/>
      <c r="L494" s="190"/>
      <c r="M494" s="190"/>
      <c r="R494" s="133"/>
      <c r="AD494" s="136"/>
    </row>
    <row r="495" spans="2:30" s="135" customFormat="1" ht="15.75" customHeight="1" x14ac:dyDescent="0.25">
      <c r="B495" s="165"/>
      <c r="C495" s="166"/>
      <c r="D495" s="133"/>
      <c r="E495" s="133"/>
      <c r="F495" s="133"/>
      <c r="G495" s="133"/>
      <c r="H495" s="133"/>
      <c r="I495" s="133"/>
      <c r="J495" s="133"/>
      <c r="K495" s="133"/>
      <c r="L495" s="190"/>
      <c r="M495" s="190"/>
      <c r="R495" s="133"/>
      <c r="AD495" s="136"/>
    </row>
    <row r="496" spans="2:30" s="135" customFormat="1" ht="15.75" customHeight="1" x14ac:dyDescent="0.25">
      <c r="B496" s="165"/>
      <c r="C496" s="166"/>
      <c r="D496" s="133"/>
      <c r="E496" s="133"/>
      <c r="F496" s="133"/>
      <c r="G496" s="133"/>
      <c r="H496" s="133"/>
      <c r="I496" s="133"/>
      <c r="J496" s="133"/>
      <c r="K496" s="133"/>
      <c r="L496" s="190"/>
      <c r="M496" s="190"/>
      <c r="R496" s="133"/>
      <c r="AD496" s="136"/>
    </row>
    <row r="497" spans="2:30" s="135" customFormat="1" ht="15.75" customHeight="1" x14ac:dyDescent="0.25">
      <c r="B497" s="165"/>
      <c r="C497" s="166"/>
      <c r="D497" s="133"/>
      <c r="E497" s="133"/>
      <c r="F497" s="133"/>
      <c r="G497" s="133"/>
      <c r="H497" s="133"/>
      <c r="I497" s="133"/>
      <c r="J497" s="133"/>
      <c r="K497" s="133"/>
      <c r="L497" s="190"/>
      <c r="M497" s="190"/>
      <c r="R497" s="133"/>
      <c r="AD497" s="136"/>
    </row>
    <row r="498" spans="2:30" s="135" customFormat="1" ht="15.75" customHeight="1" x14ac:dyDescent="0.25">
      <c r="B498" s="165"/>
      <c r="C498" s="166"/>
      <c r="D498" s="133"/>
      <c r="E498" s="133"/>
      <c r="F498" s="133"/>
      <c r="G498" s="133"/>
      <c r="H498" s="133"/>
      <c r="I498" s="133"/>
      <c r="J498" s="133"/>
      <c r="K498" s="133"/>
      <c r="L498" s="190"/>
      <c r="M498" s="190"/>
      <c r="R498" s="133"/>
      <c r="AD498" s="136"/>
    </row>
    <row r="499" spans="2:30" s="135" customFormat="1" ht="15.75" customHeight="1" x14ac:dyDescent="0.25">
      <c r="B499" s="165"/>
      <c r="C499" s="166"/>
      <c r="D499" s="133"/>
      <c r="E499" s="133"/>
      <c r="F499" s="133"/>
      <c r="G499" s="133"/>
      <c r="H499" s="133"/>
      <c r="I499" s="133"/>
      <c r="J499" s="133"/>
      <c r="K499" s="133"/>
      <c r="L499" s="190"/>
      <c r="M499" s="190"/>
      <c r="R499" s="133"/>
      <c r="AD499" s="136"/>
    </row>
    <row r="500" spans="2:30" s="135" customFormat="1" ht="15.75" customHeight="1" x14ac:dyDescent="0.25">
      <c r="B500" s="165"/>
      <c r="C500" s="166"/>
      <c r="D500" s="133"/>
      <c r="E500" s="133"/>
      <c r="F500" s="133"/>
      <c r="G500" s="133"/>
      <c r="H500" s="133"/>
      <c r="I500" s="133"/>
      <c r="J500" s="133"/>
      <c r="K500" s="133"/>
      <c r="L500" s="190"/>
      <c r="M500" s="190"/>
      <c r="R500" s="133"/>
      <c r="AD500" s="136"/>
    </row>
    <row r="501" spans="2:30" s="135" customFormat="1" ht="15.75" customHeight="1" x14ac:dyDescent="0.25">
      <c r="B501" s="165"/>
      <c r="C501" s="166"/>
      <c r="D501" s="133"/>
      <c r="E501" s="133"/>
      <c r="F501" s="133"/>
      <c r="G501" s="133"/>
      <c r="H501" s="133"/>
      <c r="I501" s="133"/>
      <c r="J501" s="133"/>
      <c r="K501" s="133"/>
      <c r="L501" s="190"/>
      <c r="M501" s="190"/>
      <c r="R501" s="133"/>
      <c r="AD501" s="136"/>
    </row>
    <row r="502" spans="2:30" s="135" customFormat="1" ht="15.75" customHeight="1" x14ac:dyDescent="0.25">
      <c r="B502" s="165"/>
      <c r="C502" s="166"/>
      <c r="D502" s="133"/>
      <c r="E502" s="133"/>
      <c r="F502" s="133"/>
      <c r="G502" s="133"/>
      <c r="H502" s="133"/>
      <c r="I502" s="133"/>
      <c r="J502" s="133"/>
      <c r="K502" s="133"/>
      <c r="L502" s="190"/>
      <c r="M502" s="190"/>
      <c r="R502" s="133"/>
      <c r="AD502" s="136"/>
    </row>
    <row r="503" spans="2:30" s="135" customFormat="1" ht="15.75" customHeight="1" x14ac:dyDescent="0.25">
      <c r="B503" s="165"/>
      <c r="C503" s="166"/>
      <c r="D503" s="133"/>
      <c r="E503" s="133"/>
      <c r="F503" s="133"/>
      <c r="G503" s="133"/>
      <c r="H503" s="133"/>
      <c r="I503" s="133"/>
      <c r="J503" s="133"/>
      <c r="K503" s="133"/>
      <c r="L503" s="190"/>
      <c r="M503" s="190"/>
      <c r="R503" s="133"/>
      <c r="AD503" s="136"/>
    </row>
    <row r="504" spans="2:30" s="135" customFormat="1" ht="15.75" customHeight="1" x14ac:dyDescent="0.25">
      <c r="B504" s="165"/>
      <c r="C504" s="166"/>
      <c r="D504" s="133"/>
      <c r="E504" s="133"/>
      <c r="F504" s="133"/>
      <c r="G504" s="133"/>
      <c r="H504" s="133"/>
      <c r="I504" s="133"/>
      <c r="J504" s="133"/>
      <c r="K504" s="133"/>
      <c r="L504" s="190"/>
      <c r="M504" s="190"/>
      <c r="R504" s="133"/>
      <c r="AD504" s="136"/>
    </row>
    <row r="505" spans="2:30" s="135" customFormat="1" ht="15.75" customHeight="1" x14ac:dyDescent="0.25">
      <c r="B505" s="165"/>
      <c r="C505" s="166"/>
      <c r="D505" s="133"/>
      <c r="E505" s="133"/>
      <c r="F505" s="133"/>
      <c r="G505" s="133"/>
      <c r="H505" s="133"/>
      <c r="I505" s="133"/>
      <c r="J505" s="133"/>
      <c r="K505" s="133"/>
      <c r="L505" s="190"/>
      <c r="M505" s="190"/>
      <c r="R505" s="133"/>
      <c r="AD505" s="136"/>
    </row>
    <row r="506" spans="2:30" s="135" customFormat="1" ht="15.75" customHeight="1" x14ac:dyDescent="0.25">
      <c r="B506" s="165"/>
      <c r="C506" s="166"/>
      <c r="D506" s="133"/>
      <c r="E506" s="133"/>
      <c r="F506" s="133"/>
      <c r="G506" s="133"/>
      <c r="H506" s="133"/>
      <c r="I506" s="133"/>
      <c r="J506" s="133"/>
      <c r="K506" s="133"/>
      <c r="L506" s="190"/>
      <c r="M506" s="190"/>
      <c r="R506" s="133"/>
      <c r="AD506" s="136"/>
    </row>
    <row r="507" spans="2:30" s="135" customFormat="1" ht="15.75" customHeight="1" x14ac:dyDescent="0.25">
      <c r="B507" s="165"/>
      <c r="C507" s="166"/>
      <c r="D507" s="133"/>
      <c r="E507" s="133"/>
      <c r="F507" s="133"/>
      <c r="G507" s="133"/>
      <c r="H507" s="133"/>
      <c r="I507" s="133"/>
      <c r="J507" s="133"/>
      <c r="K507" s="133"/>
      <c r="L507" s="190"/>
      <c r="M507" s="190"/>
      <c r="R507" s="133"/>
      <c r="AD507" s="136"/>
    </row>
    <row r="508" spans="2:30" s="135" customFormat="1" ht="15.75" customHeight="1" x14ac:dyDescent="0.25">
      <c r="B508" s="165"/>
      <c r="C508" s="166"/>
      <c r="D508" s="133"/>
      <c r="E508" s="133"/>
      <c r="F508" s="133"/>
      <c r="G508" s="133"/>
      <c r="H508" s="133"/>
      <c r="I508" s="133"/>
      <c r="J508" s="133"/>
      <c r="K508" s="133"/>
      <c r="L508" s="190"/>
      <c r="M508" s="190"/>
      <c r="R508" s="133"/>
      <c r="AD508" s="136"/>
    </row>
    <row r="509" spans="2:30" s="135" customFormat="1" ht="15.75" customHeight="1" x14ac:dyDescent="0.25">
      <c r="B509" s="165"/>
      <c r="C509" s="166"/>
      <c r="D509" s="133"/>
      <c r="E509" s="133"/>
      <c r="F509" s="133"/>
      <c r="G509" s="133"/>
      <c r="H509" s="133"/>
      <c r="I509" s="133"/>
      <c r="J509" s="133"/>
      <c r="K509" s="133"/>
      <c r="L509" s="190"/>
      <c r="M509" s="190"/>
      <c r="R509" s="133"/>
      <c r="AD509" s="136"/>
    </row>
    <row r="510" spans="2:30" s="135" customFormat="1" ht="15.75" customHeight="1" x14ac:dyDescent="0.25">
      <c r="B510" s="165"/>
      <c r="C510" s="166"/>
      <c r="D510" s="133"/>
      <c r="E510" s="133"/>
      <c r="F510" s="133"/>
      <c r="G510" s="133"/>
      <c r="H510" s="133"/>
      <c r="I510" s="133"/>
      <c r="J510" s="133"/>
      <c r="K510" s="133"/>
      <c r="L510" s="190"/>
      <c r="M510" s="190"/>
      <c r="R510" s="133"/>
      <c r="AD510" s="136"/>
    </row>
    <row r="511" spans="2:30" s="135" customFormat="1" ht="15.75" customHeight="1" x14ac:dyDescent="0.25">
      <c r="B511" s="165"/>
      <c r="C511" s="166"/>
      <c r="D511" s="133"/>
      <c r="E511" s="133"/>
      <c r="F511" s="133"/>
      <c r="G511" s="133"/>
      <c r="H511" s="133"/>
      <c r="I511" s="133"/>
      <c r="J511" s="133"/>
      <c r="K511" s="133"/>
      <c r="L511" s="190"/>
      <c r="M511" s="190"/>
      <c r="R511" s="133"/>
      <c r="AD511" s="136"/>
    </row>
    <row r="512" spans="2:30" s="135" customFormat="1" ht="15.75" customHeight="1" x14ac:dyDescent="0.25">
      <c r="B512" s="165"/>
      <c r="C512" s="166"/>
      <c r="D512" s="133"/>
      <c r="E512" s="133"/>
      <c r="F512" s="133"/>
      <c r="G512" s="133"/>
      <c r="H512" s="133"/>
      <c r="I512" s="133"/>
      <c r="J512" s="133"/>
      <c r="K512" s="133"/>
      <c r="L512" s="190"/>
      <c r="M512" s="190"/>
      <c r="R512" s="133"/>
      <c r="AD512" s="136"/>
    </row>
    <row r="513" spans="2:30" s="135" customFormat="1" ht="15.75" customHeight="1" x14ac:dyDescent="0.25">
      <c r="B513" s="165"/>
      <c r="C513" s="166"/>
      <c r="D513" s="133"/>
      <c r="E513" s="133"/>
      <c r="F513" s="133"/>
      <c r="G513" s="133"/>
      <c r="H513" s="133"/>
      <c r="I513" s="133"/>
      <c r="J513" s="133"/>
      <c r="K513" s="133"/>
      <c r="L513" s="190"/>
      <c r="M513" s="190"/>
      <c r="R513" s="133"/>
      <c r="AD513" s="136"/>
    </row>
    <row r="514" spans="2:30" s="135" customFormat="1" ht="15.75" customHeight="1" x14ac:dyDescent="0.25">
      <c r="B514" s="165"/>
      <c r="C514" s="166"/>
      <c r="D514" s="133"/>
      <c r="E514" s="133"/>
      <c r="F514" s="133"/>
      <c r="G514" s="133"/>
      <c r="H514" s="133"/>
      <c r="I514" s="133"/>
      <c r="J514" s="133"/>
      <c r="K514" s="133"/>
      <c r="L514" s="190"/>
      <c r="M514" s="190"/>
      <c r="R514" s="133"/>
      <c r="AD514" s="136"/>
    </row>
    <row r="515" spans="2:30" s="135" customFormat="1" ht="15.75" customHeight="1" x14ac:dyDescent="0.25">
      <c r="B515" s="165"/>
      <c r="C515" s="166"/>
      <c r="D515" s="133"/>
      <c r="E515" s="133"/>
      <c r="F515" s="133"/>
      <c r="G515" s="133"/>
      <c r="H515" s="133"/>
      <c r="I515" s="133"/>
      <c r="J515" s="133"/>
      <c r="K515" s="133"/>
      <c r="L515" s="190"/>
      <c r="M515" s="190"/>
      <c r="R515" s="133"/>
      <c r="AD515" s="136"/>
    </row>
    <row r="516" spans="2:30" s="135" customFormat="1" ht="15.75" customHeight="1" x14ac:dyDescent="0.25">
      <c r="B516" s="165"/>
      <c r="C516" s="166"/>
      <c r="D516" s="133"/>
      <c r="E516" s="133"/>
      <c r="F516" s="133"/>
      <c r="G516" s="133"/>
      <c r="H516" s="133"/>
      <c r="I516" s="133"/>
      <c r="J516" s="133"/>
      <c r="K516" s="133"/>
      <c r="L516" s="190"/>
      <c r="M516" s="190"/>
      <c r="R516" s="133"/>
      <c r="AD516" s="136"/>
    </row>
    <row r="517" spans="2:30" s="135" customFormat="1" ht="15.75" customHeight="1" x14ac:dyDescent="0.25">
      <c r="B517" s="165"/>
      <c r="C517" s="166"/>
      <c r="D517" s="133"/>
      <c r="E517" s="133"/>
      <c r="F517" s="133"/>
      <c r="G517" s="133"/>
      <c r="H517" s="133"/>
      <c r="I517" s="133"/>
      <c r="J517" s="133"/>
      <c r="K517" s="133"/>
      <c r="L517" s="190"/>
      <c r="M517" s="190"/>
      <c r="R517" s="133"/>
      <c r="AD517" s="136"/>
    </row>
    <row r="518" spans="2:30" s="135" customFormat="1" ht="15.75" customHeight="1" x14ac:dyDescent="0.25">
      <c r="B518" s="165"/>
      <c r="C518" s="166"/>
      <c r="D518" s="133"/>
      <c r="E518" s="133"/>
      <c r="F518" s="133"/>
      <c r="G518" s="133"/>
      <c r="H518" s="133"/>
      <c r="I518" s="133"/>
      <c r="J518" s="133"/>
      <c r="K518" s="133"/>
      <c r="L518" s="190"/>
      <c r="M518" s="190"/>
      <c r="R518" s="133"/>
      <c r="AD518" s="136"/>
    </row>
    <row r="519" spans="2:30" s="135" customFormat="1" ht="15.75" customHeight="1" x14ac:dyDescent="0.25">
      <c r="B519" s="165"/>
      <c r="C519" s="166"/>
      <c r="D519" s="133"/>
      <c r="E519" s="133"/>
      <c r="F519" s="133"/>
      <c r="G519" s="133"/>
      <c r="H519" s="133"/>
      <c r="I519" s="133"/>
      <c r="J519" s="133"/>
      <c r="K519" s="133"/>
      <c r="L519" s="190"/>
      <c r="M519" s="190"/>
      <c r="R519" s="133"/>
      <c r="AD519" s="136"/>
    </row>
    <row r="520" spans="2:30" s="135" customFormat="1" ht="15.75" customHeight="1" x14ac:dyDescent="0.25">
      <c r="B520" s="165"/>
      <c r="C520" s="166"/>
      <c r="D520" s="133"/>
      <c r="E520" s="133"/>
      <c r="F520" s="133"/>
      <c r="G520" s="133"/>
      <c r="H520" s="133"/>
      <c r="I520" s="133"/>
      <c r="J520" s="133"/>
      <c r="K520" s="133"/>
      <c r="L520" s="190"/>
      <c r="M520" s="190"/>
      <c r="R520" s="133"/>
      <c r="AD520" s="136"/>
    </row>
    <row r="521" spans="2:30" s="135" customFormat="1" ht="15.75" customHeight="1" x14ac:dyDescent="0.25">
      <c r="B521" s="165"/>
      <c r="C521" s="166"/>
      <c r="D521" s="133"/>
      <c r="E521" s="133"/>
      <c r="F521" s="133"/>
      <c r="G521" s="133"/>
      <c r="H521" s="133"/>
      <c r="I521" s="133"/>
      <c r="J521" s="133"/>
      <c r="K521" s="133"/>
      <c r="L521" s="190"/>
      <c r="M521" s="190"/>
      <c r="R521" s="133"/>
      <c r="AD521" s="136"/>
    </row>
    <row r="522" spans="2:30" s="135" customFormat="1" ht="15.75" customHeight="1" x14ac:dyDescent="0.25">
      <c r="B522" s="165"/>
      <c r="C522" s="166"/>
      <c r="D522" s="133"/>
      <c r="E522" s="133"/>
      <c r="F522" s="133"/>
      <c r="G522" s="133"/>
      <c r="H522" s="133"/>
      <c r="I522" s="133"/>
      <c r="J522" s="133"/>
      <c r="K522" s="133"/>
      <c r="L522" s="190"/>
      <c r="M522" s="190"/>
      <c r="R522" s="133"/>
      <c r="AD522" s="136"/>
    </row>
    <row r="523" spans="2:30" s="135" customFormat="1" ht="15.75" customHeight="1" x14ac:dyDescent="0.25">
      <c r="B523" s="165"/>
      <c r="C523" s="166"/>
      <c r="D523" s="133"/>
      <c r="E523" s="133"/>
      <c r="F523" s="133"/>
      <c r="G523" s="133"/>
      <c r="H523" s="133"/>
      <c r="I523" s="133"/>
      <c r="J523" s="133"/>
      <c r="K523" s="133"/>
      <c r="L523" s="190"/>
      <c r="M523" s="190"/>
      <c r="R523" s="133"/>
      <c r="AD523" s="136"/>
    </row>
    <row r="524" spans="2:30" s="135" customFormat="1" ht="15.75" customHeight="1" x14ac:dyDescent="0.25">
      <c r="B524" s="165"/>
      <c r="C524" s="166"/>
      <c r="D524" s="133"/>
      <c r="E524" s="133"/>
      <c r="F524" s="133"/>
      <c r="G524" s="133"/>
      <c r="H524" s="133"/>
      <c r="I524" s="133"/>
      <c r="J524" s="133"/>
      <c r="K524" s="133"/>
      <c r="L524" s="190"/>
      <c r="M524" s="190"/>
      <c r="R524" s="133"/>
      <c r="AD524" s="136"/>
    </row>
    <row r="525" spans="2:30" s="135" customFormat="1" ht="15.75" customHeight="1" x14ac:dyDescent="0.25">
      <c r="B525" s="165"/>
      <c r="C525" s="166"/>
      <c r="D525" s="133"/>
      <c r="E525" s="133"/>
      <c r="F525" s="133"/>
      <c r="G525" s="133"/>
      <c r="H525" s="133"/>
      <c r="I525" s="133"/>
      <c r="J525" s="133"/>
      <c r="K525" s="133"/>
      <c r="L525" s="190"/>
      <c r="M525" s="190"/>
      <c r="R525" s="133"/>
      <c r="AD525" s="136"/>
    </row>
    <row r="526" spans="2:30" s="135" customFormat="1" ht="15.75" customHeight="1" x14ac:dyDescent="0.25">
      <c r="B526" s="165"/>
      <c r="C526" s="166"/>
      <c r="D526" s="133"/>
      <c r="E526" s="133"/>
      <c r="F526" s="133"/>
      <c r="G526" s="133"/>
      <c r="H526" s="133"/>
      <c r="I526" s="133"/>
      <c r="J526" s="133"/>
      <c r="K526" s="133"/>
      <c r="L526" s="190"/>
      <c r="M526" s="190"/>
      <c r="R526" s="133"/>
      <c r="AD526" s="136"/>
    </row>
    <row r="527" spans="2:30" s="135" customFormat="1" ht="15.75" customHeight="1" x14ac:dyDescent="0.25">
      <c r="B527" s="165"/>
      <c r="C527" s="166"/>
      <c r="D527" s="133"/>
      <c r="E527" s="133"/>
      <c r="F527" s="133"/>
      <c r="G527" s="133"/>
      <c r="H527" s="133"/>
      <c r="I527" s="133"/>
      <c r="J527" s="133"/>
      <c r="K527" s="133"/>
      <c r="L527" s="190"/>
      <c r="M527" s="190"/>
      <c r="R527" s="133"/>
      <c r="AD527" s="136"/>
    </row>
    <row r="528" spans="2:30" s="135" customFormat="1" ht="15.75" customHeight="1" x14ac:dyDescent="0.25">
      <c r="B528" s="165"/>
      <c r="C528" s="166"/>
      <c r="D528" s="133"/>
      <c r="E528" s="133"/>
      <c r="F528" s="133"/>
      <c r="G528" s="133"/>
      <c r="H528" s="133"/>
      <c r="I528" s="133"/>
      <c r="J528" s="133"/>
      <c r="K528" s="133"/>
      <c r="L528" s="190"/>
      <c r="M528" s="190"/>
      <c r="R528" s="133"/>
      <c r="AD528" s="136"/>
    </row>
    <row r="529" spans="2:30" s="135" customFormat="1" ht="15.75" customHeight="1" x14ac:dyDescent="0.25">
      <c r="B529" s="165"/>
      <c r="C529" s="166"/>
      <c r="D529" s="133"/>
      <c r="E529" s="133"/>
      <c r="F529" s="133"/>
      <c r="G529" s="133"/>
      <c r="H529" s="133"/>
      <c r="I529" s="133"/>
      <c r="J529" s="133"/>
      <c r="K529" s="133"/>
      <c r="L529" s="190"/>
      <c r="M529" s="190"/>
      <c r="R529" s="133"/>
      <c r="AD529" s="136"/>
    </row>
    <row r="530" spans="2:30" s="135" customFormat="1" ht="15.75" customHeight="1" x14ac:dyDescent="0.25">
      <c r="B530" s="165"/>
      <c r="C530" s="166"/>
      <c r="D530" s="133"/>
      <c r="E530" s="133"/>
      <c r="F530" s="133"/>
      <c r="G530" s="133"/>
      <c r="H530" s="133"/>
      <c r="I530" s="133"/>
      <c r="J530" s="133"/>
      <c r="K530" s="133"/>
      <c r="L530" s="190"/>
      <c r="M530" s="190"/>
      <c r="R530" s="133"/>
      <c r="AD530" s="136"/>
    </row>
    <row r="531" spans="2:30" s="135" customFormat="1" ht="15.75" customHeight="1" x14ac:dyDescent="0.25">
      <c r="B531" s="165"/>
      <c r="C531" s="166"/>
      <c r="D531" s="133"/>
      <c r="E531" s="133"/>
      <c r="F531" s="133"/>
      <c r="G531" s="133"/>
      <c r="H531" s="133"/>
      <c r="I531" s="133"/>
      <c r="J531" s="133"/>
      <c r="K531" s="133"/>
      <c r="L531" s="190"/>
      <c r="M531" s="190"/>
      <c r="R531" s="133"/>
      <c r="AD531" s="136"/>
    </row>
    <row r="532" spans="2:30" s="135" customFormat="1" ht="15.75" customHeight="1" x14ac:dyDescent="0.25">
      <c r="B532" s="165"/>
      <c r="C532" s="166"/>
      <c r="D532" s="133"/>
      <c r="E532" s="133"/>
      <c r="F532" s="133"/>
      <c r="G532" s="133"/>
      <c r="H532" s="133"/>
      <c r="I532" s="133"/>
      <c r="J532" s="133"/>
      <c r="K532" s="133"/>
      <c r="L532" s="190"/>
      <c r="M532" s="190"/>
      <c r="R532" s="133"/>
      <c r="AD532" s="136"/>
    </row>
    <row r="533" spans="2:30" s="135" customFormat="1" ht="15.75" customHeight="1" x14ac:dyDescent="0.25">
      <c r="B533" s="165"/>
      <c r="C533" s="166"/>
      <c r="D533" s="133"/>
      <c r="E533" s="133"/>
      <c r="F533" s="133"/>
      <c r="G533" s="133"/>
      <c r="H533" s="133"/>
      <c r="I533" s="133"/>
      <c r="J533" s="133"/>
      <c r="K533" s="133"/>
      <c r="L533" s="190"/>
      <c r="M533" s="190"/>
      <c r="R533" s="133"/>
      <c r="AD533" s="136"/>
    </row>
    <row r="534" spans="2:30" s="135" customFormat="1" ht="15.75" customHeight="1" x14ac:dyDescent="0.25">
      <c r="B534" s="165"/>
      <c r="C534" s="166"/>
      <c r="D534" s="133"/>
      <c r="E534" s="133"/>
      <c r="F534" s="133"/>
      <c r="G534" s="133"/>
      <c r="H534" s="133"/>
      <c r="I534" s="133"/>
      <c r="J534" s="133"/>
      <c r="K534" s="133"/>
      <c r="L534" s="190"/>
      <c r="M534" s="190"/>
      <c r="R534" s="133"/>
      <c r="AD534" s="136"/>
    </row>
    <row r="535" spans="2:30" s="135" customFormat="1" ht="15.75" customHeight="1" x14ac:dyDescent="0.25">
      <c r="B535" s="165"/>
      <c r="C535" s="166"/>
      <c r="D535" s="133"/>
      <c r="E535" s="133"/>
      <c r="F535" s="133"/>
      <c r="G535" s="133"/>
      <c r="H535" s="133"/>
      <c r="I535" s="133"/>
      <c r="J535" s="133"/>
      <c r="K535" s="133"/>
      <c r="L535" s="190"/>
      <c r="M535" s="190"/>
      <c r="R535" s="133"/>
      <c r="AD535" s="136"/>
    </row>
    <row r="536" spans="2:30" s="135" customFormat="1" ht="15.75" customHeight="1" x14ac:dyDescent="0.25">
      <c r="B536" s="165"/>
      <c r="C536" s="166"/>
      <c r="D536" s="133"/>
      <c r="E536" s="133"/>
      <c r="F536" s="133"/>
      <c r="G536" s="133"/>
      <c r="H536" s="133"/>
      <c r="I536" s="133"/>
      <c r="J536" s="133"/>
      <c r="K536" s="133"/>
      <c r="L536" s="190"/>
      <c r="M536" s="190"/>
      <c r="R536" s="133"/>
      <c r="AD536" s="136"/>
    </row>
    <row r="537" spans="2:30" s="135" customFormat="1" ht="15.75" customHeight="1" x14ac:dyDescent="0.25">
      <c r="B537" s="165"/>
      <c r="C537" s="166"/>
      <c r="D537" s="133"/>
      <c r="E537" s="133"/>
      <c r="F537" s="133"/>
      <c r="G537" s="133"/>
      <c r="H537" s="133"/>
      <c r="I537" s="133"/>
      <c r="J537" s="133"/>
      <c r="K537" s="133"/>
      <c r="L537" s="190"/>
      <c r="M537" s="190"/>
      <c r="R537" s="133"/>
      <c r="AD537" s="136"/>
    </row>
    <row r="538" spans="2:30" s="135" customFormat="1" ht="15.75" customHeight="1" x14ac:dyDescent="0.25">
      <c r="B538" s="165"/>
      <c r="C538" s="166"/>
      <c r="D538" s="133"/>
      <c r="E538" s="133"/>
      <c r="F538" s="133"/>
      <c r="G538" s="133"/>
      <c r="H538" s="133"/>
      <c r="I538" s="133"/>
      <c r="J538" s="133"/>
      <c r="K538" s="133"/>
      <c r="L538" s="190"/>
      <c r="M538" s="190"/>
      <c r="R538" s="133"/>
      <c r="AD538" s="136"/>
    </row>
    <row r="539" spans="2:30" s="135" customFormat="1" ht="15.75" customHeight="1" x14ac:dyDescent="0.25">
      <c r="B539" s="165"/>
      <c r="C539" s="166"/>
      <c r="D539" s="133"/>
      <c r="E539" s="133"/>
      <c r="F539" s="133"/>
      <c r="G539" s="133"/>
      <c r="H539" s="133"/>
      <c r="I539" s="133"/>
      <c r="J539" s="133"/>
      <c r="K539" s="133"/>
      <c r="L539" s="190"/>
      <c r="M539" s="190"/>
      <c r="R539" s="133"/>
      <c r="AD539" s="136"/>
    </row>
    <row r="540" spans="2:30" s="135" customFormat="1" ht="15.75" customHeight="1" x14ac:dyDescent="0.25">
      <c r="B540" s="165"/>
      <c r="C540" s="166"/>
      <c r="D540" s="133"/>
      <c r="E540" s="133"/>
      <c r="F540" s="133"/>
      <c r="G540" s="133"/>
      <c r="H540" s="133"/>
      <c r="I540" s="133"/>
      <c r="J540" s="133"/>
      <c r="K540" s="133"/>
      <c r="L540" s="190"/>
      <c r="M540" s="190"/>
      <c r="R540" s="133"/>
      <c r="AD540" s="136"/>
    </row>
    <row r="541" spans="2:30" s="135" customFormat="1" ht="15.75" customHeight="1" x14ac:dyDescent="0.25">
      <c r="B541" s="165"/>
      <c r="C541" s="166"/>
      <c r="D541" s="133"/>
      <c r="E541" s="133"/>
      <c r="F541" s="133"/>
      <c r="G541" s="133"/>
      <c r="H541" s="133"/>
      <c r="I541" s="133"/>
      <c r="J541" s="133"/>
      <c r="K541" s="133"/>
      <c r="L541" s="190"/>
      <c r="M541" s="190"/>
      <c r="R541" s="133"/>
      <c r="AD541" s="136"/>
    </row>
    <row r="542" spans="2:30" s="135" customFormat="1" ht="15.75" customHeight="1" x14ac:dyDescent="0.25">
      <c r="B542" s="165"/>
      <c r="C542" s="166"/>
      <c r="D542" s="133"/>
      <c r="E542" s="133"/>
      <c r="F542" s="133"/>
      <c r="G542" s="133"/>
      <c r="H542" s="133"/>
      <c r="I542" s="133"/>
      <c r="J542" s="133"/>
      <c r="K542" s="133"/>
      <c r="L542" s="190"/>
      <c r="M542" s="190"/>
      <c r="R542" s="133"/>
      <c r="AD542" s="136"/>
    </row>
    <row r="543" spans="2:30" s="135" customFormat="1" ht="15.75" customHeight="1" x14ac:dyDescent="0.25">
      <c r="B543" s="165"/>
      <c r="C543" s="166"/>
      <c r="D543" s="133"/>
      <c r="E543" s="133"/>
      <c r="F543" s="133"/>
      <c r="G543" s="133"/>
      <c r="H543" s="133"/>
      <c r="I543" s="133"/>
      <c r="J543" s="133"/>
      <c r="K543" s="133"/>
      <c r="L543" s="190"/>
      <c r="M543" s="190"/>
      <c r="R543" s="133"/>
      <c r="AD543" s="136"/>
    </row>
    <row r="544" spans="2:30" s="135" customFormat="1" ht="15.75" customHeight="1" x14ac:dyDescent="0.25">
      <c r="B544" s="165"/>
      <c r="C544" s="166"/>
      <c r="D544" s="133"/>
      <c r="E544" s="133"/>
      <c r="F544" s="133"/>
      <c r="G544" s="133"/>
      <c r="H544" s="133"/>
      <c r="I544" s="133"/>
      <c r="J544" s="133"/>
      <c r="K544" s="133"/>
      <c r="L544" s="190"/>
      <c r="M544" s="190"/>
      <c r="R544" s="133"/>
      <c r="AD544" s="136"/>
    </row>
    <row r="545" spans="2:30" s="135" customFormat="1" ht="15.75" customHeight="1" x14ac:dyDescent="0.25">
      <c r="B545" s="165"/>
      <c r="C545" s="166"/>
      <c r="D545" s="133"/>
      <c r="E545" s="133"/>
      <c r="F545" s="133"/>
      <c r="G545" s="133"/>
      <c r="H545" s="133"/>
      <c r="I545" s="133"/>
      <c r="J545" s="133"/>
      <c r="K545" s="133"/>
      <c r="L545" s="190"/>
      <c r="M545" s="190"/>
      <c r="R545" s="133"/>
      <c r="AD545" s="136"/>
    </row>
    <row r="546" spans="2:30" s="135" customFormat="1" ht="15.75" customHeight="1" x14ac:dyDescent="0.25">
      <c r="B546" s="165"/>
      <c r="C546" s="166"/>
      <c r="D546" s="133"/>
      <c r="E546" s="133"/>
      <c r="F546" s="133"/>
      <c r="G546" s="133"/>
      <c r="H546" s="133"/>
      <c r="I546" s="133"/>
      <c r="J546" s="133"/>
      <c r="K546" s="133"/>
      <c r="L546" s="190"/>
      <c r="M546" s="190"/>
      <c r="R546" s="133"/>
      <c r="AD546" s="136"/>
    </row>
    <row r="547" spans="2:30" s="135" customFormat="1" ht="15.75" customHeight="1" x14ac:dyDescent="0.25">
      <c r="B547" s="165"/>
      <c r="C547" s="166"/>
      <c r="D547" s="133"/>
      <c r="E547" s="133"/>
      <c r="F547" s="133"/>
      <c r="G547" s="133"/>
      <c r="H547" s="133"/>
      <c r="I547" s="133"/>
      <c r="J547" s="133"/>
      <c r="K547" s="133"/>
      <c r="L547" s="190"/>
      <c r="M547" s="190"/>
      <c r="R547" s="133"/>
      <c r="AD547" s="136"/>
    </row>
    <row r="548" spans="2:30" s="135" customFormat="1" ht="15.75" customHeight="1" x14ac:dyDescent="0.25">
      <c r="B548" s="165"/>
      <c r="C548" s="166"/>
      <c r="D548" s="133"/>
      <c r="E548" s="133"/>
      <c r="F548" s="133"/>
      <c r="G548" s="133"/>
      <c r="H548" s="133"/>
      <c r="I548" s="133"/>
      <c r="J548" s="133"/>
      <c r="K548" s="133"/>
      <c r="L548" s="190"/>
      <c r="M548" s="190"/>
      <c r="R548" s="133"/>
      <c r="AD548" s="136"/>
    </row>
    <row r="549" spans="2:30" s="135" customFormat="1" ht="15.75" customHeight="1" x14ac:dyDescent="0.25">
      <c r="B549" s="165"/>
      <c r="C549" s="166"/>
      <c r="D549" s="133"/>
      <c r="E549" s="133"/>
      <c r="F549" s="133"/>
      <c r="G549" s="133"/>
      <c r="H549" s="133"/>
      <c r="I549" s="133"/>
      <c r="J549" s="133"/>
      <c r="K549" s="133"/>
      <c r="L549" s="190"/>
      <c r="M549" s="190"/>
      <c r="R549" s="133"/>
      <c r="AD549" s="136"/>
    </row>
    <row r="550" spans="2:30" s="135" customFormat="1" ht="15.75" customHeight="1" x14ac:dyDescent="0.25">
      <c r="B550" s="165"/>
      <c r="C550" s="166"/>
      <c r="D550" s="133"/>
      <c r="E550" s="133"/>
      <c r="F550" s="133"/>
      <c r="G550" s="133"/>
      <c r="H550" s="133"/>
      <c r="I550" s="133"/>
      <c r="J550" s="133"/>
      <c r="K550" s="133"/>
      <c r="L550" s="190"/>
      <c r="M550" s="190"/>
      <c r="R550" s="133"/>
      <c r="AD550" s="136"/>
    </row>
    <row r="551" spans="2:30" s="135" customFormat="1" ht="15.75" customHeight="1" x14ac:dyDescent="0.25">
      <c r="B551" s="165"/>
      <c r="C551" s="166"/>
      <c r="D551" s="133"/>
      <c r="E551" s="133"/>
      <c r="F551" s="133"/>
      <c r="G551" s="133"/>
      <c r="H551" s="133"/>
      <c r="I551" s="133"/>
      <c r="J551" s="133"/>
      <c r="K551" s="133"/>
      <c r="L551" s="190"/>
      <c r="M551" s="190"/>
      <c r="R551" s="133"/>
      <c r="AD551" s="136"/>
    </row>
    <row r="552" spans="2:30" s="135" customFormat="1" ht="15.75" customHeight="1" x14ac:dyDescent="0.25">
      <c r="B552" s="165"/>
      <c r="C552" s="166"/>
      <c r="D552" s="133"/>
      <c r="E552" s="133"/>
      <c r="F552" s="133"/>
      <c r="G552" s="133"/>
      <c r="H552" s="133"/>
      <c r="I552" s="133"/>
      <c r="J552" s="133"/>
      <c r="K552" s="133"/>
      <c r="L552" s="190"/>
      <c r="M552" s="190"/>
      <c r="R552" s="133"/>
      <c r="AD552" s="136"/>
    </row>
    <row r="553" spans="2:30" s="135" customFormat="1" ht="15.75" customHeight="1" x14ac:dyDescent="0.25">
      <c r="B553" s="165"/>
      <c r="C553" s="166"/>
      <c r="D553" s="133"/>
      <c r="E553" s="133"/>
      <c r="F553" s="133"/>
      <c r="G553" s="133"/>
      <c r="H553" s="133"/>
      <c r="I553" s="133"/>
      <c r="J553" s="133"/>
      <c r="K553" s="133"/>
      <c r="L553" s="190"/>
      <c r="M553" s="190"/>
      <c r="R553" s="133"/>
      <c r="AD553" s="136"/>
    </row>
    <row r="554" spans="2:30" s="135" customFormat="1" ht="15.75" customHeight="1" x14ac:dyDescent="0.25">
      <c r="B554" s="165"/>
      <c r="C554" s="166"/>
      <c r="D554" s="133"/>
      <c r="E554" s="133"/>
      <c r="F554" s="133"/>
      <c r="G554" s="133"/>
      <c r="H554" s="133"/>
      <c r="I554" s="133"/>
      <c r="J554" s="133"/>
      <c r="K554" s="133"/>
      <c r="L554" s="190"/>
      <c r="M554" s="190"/>
      <c r="R554" s="133"/>
      <c r="AD554" s="136"/>
    </row>
    <row r="555" spans="2:30" s="135" customFormat="1" ht="15.75" customHeight="1" x14ac:dyDescent="0.25">
      <c r="B555" s="165"/>
      <c r="C555" s="166"/>
      <c r="D555" s="133"/>
      <c r="E555" s="133"/>
      <c r="F555" s="133"/>
      <c r="G555" s="133"/>
      <c r="H555" s="133"/>
      <c r="I555" s="133"/>
      <c r="J555" s="133"/>
      <c r="K555" s="133"/>
      <c r="L555" s="190"/>
      <c r="M555" s="190"/>
      <c r="R555" s="133"/>
      <c r="AD555" s="136"/>
    </row>
    <row r="556" spans="2:30" s="135" customFormat="1" ht="15.75" customHeight="1" x14ac:dyDescent="0.25">
      <c r="B556" s="165"/>
      <c r="C556" s="166"/>
      <c r="D556" s="133"/>
      <c r="E556" s="133"/>
      <c r="F556" s="133"/>
      <c r="G556" s="133"/>
      <c r="H556" s="133"/>
      <c r="I556" s="133"/>
      <c r="J556" s="133"/>
      <c r="K556" s="133"/>
      <c r="L556" s="190"/>
      <c r="M556" s="190"/>
      <c r="R556" s="133"/>
      <c r="AD556" s="136"/>
    </row>
    <row r="557" spans="2:30" s="135" customFormat="1" ht="15.75" customHeight="1" x14ac:dyDescent="0.25">
      <c r="B557" s="165"/>
      <c r="C557" s="166"/>
      <c r="D557" s="133"/>
      <c r="E557" s="133"/>
      <c r="F557" s="133"/>
      <c r="G557" s="133"/>
      <c r="H557" s="133"/>
      <c r="I557" s="133"/>
      <c r="J557" s="133"/>
      <c r="K557" s="133"/>
      <c r="L557" s="190"/>
      <c r="M557" s="190"/>
      <c r="R557" s="133"/>
      <c r="AD557" s="136"/>
    </row>
    <row r="558" spans="2:30" s="135" customFormat="1" ht="15.75" customHeight="1" x14ac:dyDescent="0.25">
      <c r="B558" s="165"/>
      <c r="C558" s="166"/>
      <c r="D558" s="133"/>
      <c r="E558" s="133"/>
      <c r="F558" s="133"/>
      <c r="G558" s="133"/>
      <c r="H558" s="133"/>
      <c r="I558" s="133"/>
      <c r="J558" s="133"/>
      <c r="K558" s="133"/>
      <c r="L558" s="190"/>
      <c r="M558" s="190"/>
      <c r="R558" s="133"/>
      <c r="AD558" s="136"/>
    </row>
    <row r="559" spans="2:30" s="135" customFormat="1" ht="15.75" customHeight="1" x14ac:dyDescent="0.25">
      <c r="B559" s="165"/>
      <c r="C559" s="166"/>
      <c r="D559" s="133"/>
      <c r="E559" s="133"/>
      <c r="F559" s="133"/>
      <c r="G559" s="133"/>
      <c r="H559" s="133"/>
      <c r="I559" s="133"/>
      <c r="J559" s="133"/>
      <c r="K559" s="133"/>
      <c r="L559" s="190"/>
      <c r="M559" s="190"/>
      <c r="R559" s="133"/>
      <c r="AD559" s="136"/>
    </row>
    <row r="560" spans="2:30" s="135" customFormat="1" ht="15.75" customHeight="1" x14ac:dyDescent="0.25">
      <c r="B560" s="165"/>
      <c r="C560" s="166"/>
      <c r="D560" s="133"/>
      <c r="E560" s="133"/>
      <c r="F560" s="133"/>
      <c r="G560" s="133"/>
      <c r="H560" s="133"/>
      <c r="I560" s="133"/>
      <c r="J560" s="133"/>
      <c r="K560" s="133"/>
      <c r="L560" s="190"/>
      <c r="M560" s="190"/>
      <c r="R560" s="133"/>
      <c r="AD560" s="136"/>
    </row>
    <row r="561" spans="2:30" s="135" customFormat="1" ht="15.75" customHeight="1" x14ac:dyDescent="0.25">
      <c r="B561" s="165"/>
      <c r="C561" s="166"/>
      <c r="D561" s="133"/>
      <c r="E561" s="133"/>
      <c r="F561" s="133"/>
      <c r="G561" s="133"/>
      <c r="H561" s="133"/>
      <c r="I561" s="133"/>
      <c r="J561" s="133"/>
      <c r="K561" s="133"/>
      <c r="L561" s="190"/>
      <c r="M561" s="190"/>
      <c r="R561" s="133"/>
      <c r="AD561" s="136"/>
    </row>
    <row r="562" spans="2:30" s="135" customFormat="1" ht="15.75" customHeight="1" x14ac:dyDescent="0.25">
      <c r="B562" s="165"/>
      <c r="C562" s="166"/>
      <c r="D562" s="133"/>
      <c r="E562" s="133"/>
      <c r="F562" s="133"/>
      <c r="G562" s="133"/>
      <c r="H562" s="133"/>
      <c r="I562" s="133"/>
      <c r="J562" s="133"/>
      <c r="K562" s="133"/>
      <c r="L562" s="190"/>
      <c r="M562" s="190"/>
      <c r="R562" s="133"/>
      <c r="AD562" s="136"/>
    </row>
    <row r="563" spans="2:30" s="135" customFormat="1" ht="15.75" customHeight="1" x14ac:dyDescent="0.25">
      <c r="B563" s="165"/>
      <c r="C563" s="166"/>
      <c r="D563" s="133"/>
      <c r="E563" s="133"/>
      <c r="F563" s="133"/>
      <c r="G563" s="133"/>
      <c r="H563" s="133"/>
      <c r="I563" s="133"/>
      <c r="J563" s="133"/>
      <c r="K563" s="133"/>
      <c r="L563" s="190"/>
      <c r="M563" s="190"/>
      <c r="R563" s="133"/>
      <c r="AD563" s="136"/>
    </row>
    <row r="564" spans="2:30" s="135" customFormat="1" ht="15.75" customHeight="1" x14ac:dyDescent="0.25">
      <c r="B564" s="165"/>
      <c r="C564" s="166"/>
      <c r="D564" s="133"/>
      <c r="E564" s="133"/>
      <c r="F564" s="133"/>
      <c r="G564" s="133"/>
      <c r="H564" s="133"/>
      <c r="I564" s="133"/>
      <c r="J564" s="133"/>
      <c r="K564" s="133"/>
      <c r="L564" s="190"/>
      <c r="M564" s="190"/>
      <c r="R564" s="133"/>
      <c r="AD564" s="136"/>
    </row>
    <row r="565" spans="2:30" s="135" customFormat="1" ht="15.75" customHeight="1" x14ac:dyDescent="0.25">
      <c r="B565" s="165"/>
      <c r="C565" s="166"/>
      <c r="D565" s="133"/>
      <c r="E565" s="133"/>
      <c r="F565" s="133"/>
      <c r="G565" s="133"/>
      <c r="H565" s="133"/>
      <c r="I565" s="133"/>
      <c r="J565" s="133"/>
      <c r="K565" s="133"/>
      <c r="L565" s="190"/>
      <c r="M565" s="190"/>
      <c r="R565" s="133"/>
      <c r="AD565" s="136"/>
    </row>
    <row r="566" spans="2:30" s="135" customFormat="1" ht="15.75" customHeight="1" x14ac:dyDescent="0.25">
      <c r="B566" s="165"/>
      <c r="C566" s="166"/>
      <c r="D566" s="133"/>
      <c r="E566" s="133"/>
      <c r="F566" s="133"/>
      <c r="G566" s="133"/>
      <c r="H566" s="133"/>
      <c r="I566" s="133"/>
      <c r="J566" s="133"/>
      <c r="K566" s="133"/>
      <c r="L566" s="190"/>
      <c r="M566" s="190"/>
      <c r="R566" s="133"/>
      <c r="AD566" s="136"/>
    </row>
    <row r="567" spans="2:30" s="135" customFormat="1" ht="15.75" customHeight="1" x14ac:dyDescent="0.25">
      <c r="B567" s="165"/>
      <c r="C567" s="166"/>
      <c r="D567" s="133"/>
      <c r="E567" s="133"/>
      <c r="F567" s="133"/>
      <c r="G567" s="133"/>
      <c r="H567" s="133"/>
      <c r="I567" s="133"/>
      <c r="J567" s="133"/>
      <c r="K567" s="133"/>
      <c r="L567" s="190"/>
      <c r="M567" s="190"/>
      <c r="R567" s="133"/>
      <c r="AD567" s="136"/>
    </row>
    <row r="568" spans="2:30" s="135" customFormat="1" ht="15.75" customHeight="1" x14ac:dyDescent="0.25">
      <c r="B568" s="165"/>
      <c r="C568" s="166"/>
      <c r="D568" s="133"/>
      <c r="E568" s="133"/>
      <c r="F568" s="133"/>
      <c r="G568" s="133"/>
      <c r="H568" s="133"/>
      <c r="I568" s="133"/>
      <c r="J568" s="133"/>
      <c r="K568" s="133"/>
      <c r="L568" s="190"/>
      <c r="M568" s="190"/>
      <c r="R568" s="133"/>
      <c r="AD568" s="136"/>
    </row>
    <row r="569" spans="2:30" s="135" customFormat="1" ht="15.75" customHeight="1" x14ac:dyDescent="0.25">
      <c r="B569" s="165"/>
      <c r="C569" s="166"/>
      <c r="D569" s="133"/>
      <c r="E569" s="133"/>
      <c r="F569" s="133"/>
      <c r="G569" s="133"/>
      <c r="H569" s="133"/>
      <c r="I569" s="133"/>
      <c r="J569" s="133"/>
      <c r="K569" s="133"/>
      <c r="L569" s="190"/>
      <c r="M569" s="190"/>
      <c r="R569" s="133"/>
      <c r="AD569" s="136"/>
    </row>
    <row r="570" spans="2:30" s="135" customFormat="1" ht="15.75" customHeight="1" x14ac:dyDescent="0.25">
      <c r="B570" s="165"/>
      <c r="C570" s="166"/>
      <c r="D570" s="133"/>
      <c r="E570" s="133"/>
      <c r="F570" s="133"/>
      <c r="G570" s="133"/>
      <c r="H570" s="133"/>
      <c r="I570" s="133"/>
      <c r="J570" s="133"/>
      <c r="K570" s="133"/>
      <c r="L570" s="190"/>
      <c r="M570" s="190"/>
      <c r="R570" s="133"/>
      <c r="AD570" s="136"/>
    </row>
    <row r="571" spans="2:30" s="135" customFormat="1" ht="15.75" customHeight="1" x14ac:dyDescent="0.25">
      <c r="B571" s="165"/>
      <c r="C571" s="166"/>
      <c r="D571" s="133"/>
      <c r="E571" s="133"/>
      <c r="F571" s="133"/>
      <c r="G571" s="133"/>
      <c r="H571" s="133"/>
      <c r="I571" s="133"/>
      <c r="J571" s="133"/>
      <c r="K571" s="133"/>
      <c r="L571" s="190"/>
      <c r="M571" s="190"/>
      <c r="R571" s="133"/>
      <c r="AD571" s="136"/>
    </row>
    <row r="572" spans="2:30" s="135" customFormat="1" ht="15.75" customHeight="1" x14ac:dyDescent="0.25">
      <c r="B572" s="165"/>
      <c r="C572" s="166"/>
      <c r="D572" s="133"/>
      <c r="E572" s="133"/>
      <c r="F572" s="133"/>
      <c r="G572" s="133"/>
      <c r="H572" s="133"/>
      <c r="I572" s="133"/>
      <c r="J572" s="133"/>
      <c r="K572" s="133"/>
      <c r="L572" s="190"/>
      <c r="M572" s="190"/>
      <c r="R572" s="133"/>
      <c r="AD572" s="136"/>
    </row>
    <row r="573" spans="2:30" s="135" customFormat="1" ht="15.75" customHeight="1" x14ac:dyDescent="0.25">
      <c r="B573" s="165"/>
      <c r="C573" s="166"/>
      <c r="D573" s="133"/>
      <c r="E573" s="133"/>
      <c r="F573" s="133"/>
      <c r="G573" s="133"/>
      <c r="H573" s="133"/>
      <c r="I573" s="133"/>
      <c r="J573" s="133"/>
      <c r="K573" s="133"/>
      <c r="L573" s="190"/>
      <c r="M573" s="190"/>
      <c r="R573" s="133"/>
      <c r="AD573" s="136"/>
    </row>
    <row r="574" spans="2:30" s="135" customFormat="1" ht="15.75" customHeight="1" x14ac:dyDescent="0.25">
      <c r="B574" s="165"/>
      <c r="C574" s="166"/>
      <c r="D574" s="133"/>
      <c r="E574" s="133"/>
      <c r="F574" s="133"/>
      <c r="G574" s="133"/>
      <c r="H574" s="133"/>
      <c r="I574" s="133"/>
      <c r="J574" s="133"/>
      <c r="K574" s="133"/>
      <c r="L574" s="190"/>
      <c r="M574" s="190"/>
      <c r="R574" s="133"/>
      <c r="AD574" s="136"/>
    </row>
    <row r="575" spans="2:30" s="135" customFormat="1" ht="15.75" customHeight="1" x14ac:dyDescent="0.25">
      <c r="B575" s="165"/>
      <c r="C575" s="166"/>
      <c r="D575" s="133"/>
      <c r="E575" s="133"/>
      <c r="F575" s="133"/>
      <c r="G575" s="133"/>
      <c r="H575" s="133"/>
      <c r="I575" s="133"/>
      <c r="J575" s="133"/>
      <c r="K575" s="133"/>
      <c r="L575" s="190"/>
      <c r="M575" s="190"/>
      <c r="R575" s="133"/>
      <c r="AD575" s="136"/>
    </row>
    <row r="576" spans="2:30" s="135" customFormat="1" ht="15.75" customHeight="1" x14ac:dyDescent="0.25">
      <c r="B576" s="165"/>
      <c r="C576" s="166"/>
      <c r="D576" s="133"/>
      <c r="E576" s="133"/>
      <c r="F576" s="133"/>
      <c r="G576" s="133"/>
      <c r="H576" s="133"/>
      <c r="I576" s="133"/>
      <c r="J576" s="133"/>
      <c r="K576" s="133"/>
      <c r="L576" s="190"/>
      <c r="M576" s="190"/>
      <c r="R576" s="133"/>
      <c r="AD576" s="136"/>
    </row>
    <row r="577" spans="2:30" s="135" customFormat="1" ht="15.75" customHeight="1" x14ac:dyDescent="0.25">
      <c r="B577" s="165"/>
      <c r="C577" s="166"/>
      <c r="D577" s="133"/>
      <c r="E577" s="133"/>
      <c r="F577" s="133"/>
      <c r="G577" s="133"/>
      <c r="H577" s="133"/>
      <c r="I577" s="133"/>
      <c r="J577" s="133"/>
      <c r="K577" s="133"/>
      <c r="L577" s="190"/>
      <c r="M577" s="190"/>
      <c r="R577" s="133"/>
      <c r="AD577" s="136"/>
    </row>
    <row r="578" spans="2:30" s="135" customFormat="1" ht="15.75" customHeight="1" x14ac:dyDescent="0.25">
      <c r="B578" s="165"/>
      <c r="C578" s="166"/>
      <c r="D578" s="133"/>
      <c r="E578" s="133"/>
      <c r="F578" s="133"/>
      <c r="G578" s="133"/>
      <c r="H578" s="133"/>
      <c r="I578" s="133"/>
      <c r="J578" s="133"/>
      <c r="K578" s="133"/>
      <c r="L578" s="190"/>
      <c r="M578" s="190"/>
      <c r="R578" s="133"/>
      <c r="AD578" s="136"/>
    </row>
    <row r="579" spans="2:30" s="135" customFormat="1" ht="15.75" customHeight="1" x14ac:dyDescent="0.25">
      <c r="B579" s="165"/>
      <c r="C579" s="166"/>
      <c r="D579" s="133"/>
      <c r="E579" s="133"/>
      <c r="F579" s="133"/>
      <c r="G579" s="133"/>
      <c r="H579" s="133"/>
      <c r="I579" s="133"/>
      <c r="J579" s="133"/>
      <c r="K579" s="133"/>
      <c r="L579" s="190"/>
      <c r="M579" s="190"/>
      <c r="R579" s="133"/>
      <c r="AD579" s="136"/>
    </row>
    <row r="580" spans="2:30" s="135" customFormat="1" ht="15.75" customHeight="1" x14ac:dyDescent="0.25">
      <c r="B580" s="165"/>
      <c r="C580" s="166"/>
      <c r="D580" s="133"/>
      <c r="E580" s="133"/>
      <c r="F580" s="133"/>
      <c r="G580" s="133"/>
      <c r="H580" s="133"/>
      <c r="I580" s="133"/>
      <c r="J580" s="133"/>
      <c r="K580" s="133"/>
      <c r="L580" s="190"/>
      <c r="M580" s="190"/>
      <c r="R580" s="133"/>
      <c r="AD580" s="136"/>
    </row>
    <row r="581" spans="2:30" s="135" customFormat="1" ht="15.75" customHeight="1" x14ac:dyDescent="0.25">
      <c r="B581" s="165"/>
      <c r="C581" s="166"/>
      <c r="D581" s="133"/>
      <c r="E581" s="133"/>
      <c r="F581" s="133"/>
      <c r="G581" s="133"/>
      <c r="H581" s="133"/>
      <c r="I581" s="133"/>
      <c r="J581" s="133"/>
      <c r="K581" s="133"/>
      <c r="L581" s="190"/>
      <c r="M581" s="190"/>
      <c r="R581" s="133"/>
      <c r="AD581" s="136"/>
    </row>
    <row r="582" spans="2:30" s="135" customFormat="1" ht="15.75" customHeight="1" x14ac:dyDescent="0.25">
      <c r="B582" s="165"/>
      <c r="C582" s="166"/>
      <c r="D582" s="133"/>
      <c r="E582" s="133"/>
      <c r="F582" s="133"/>
      <c r="G582" s="133"/>
      <c r="H582" s="133"/>
      <c r="I582" s="133"/>
      <c r="J582" s="133"/>
      <c r="K582" s="133"/>
      <c r="L582" s="190"/>
      <c r="M582" s="190"/>
      <c r="R582" s="133"/>
      <c r="AD582" s="136"/>
    </row>
    <row r="583" spans="2:30" s="135" customFormat="1" ht="15.75" customHeight="1" x14ac:dyDescent="0.25">
      <c r="B583" s="165"/>
      <c r="C583" s="166"/>
      <c r="D583" s="133"/>
      <c r="E583" s="133"/>
      <c r="F583" s="133"/>
      <c r="G583" s="133"/>
      <c r="H583" s="133"/>
      <c r="I583" s="133"/>
      <c r="J583" s="133"/>
      <c r="K583" s="133"/>
      <c r="L583" s="190"/>
      <c r="M583" s="190"/>
      <c r="R583" s="133"/>
      <c r="AD583" s="136"/>
    </row>
    <row r="584" spans="2:30" s="135" customFormat="1" ht="15.75" customHeight="1" x14ac:dyDescent="0.25">
      <c r="B584" s="165"/>
      <c r="C584" s="166"/>
      <c r="D584" s="133"/>
      <c r="E584" s="133"/>
      <c r="F584" s="133"/>
      <c r="G584" s="133"/>
      <c r="H584" s="133"/>
      <c r="I584" s="133"/>
      <c r="J584" s="133"/>
      <c r="K584" s="133"/>
      <c r="L584" s="190"/>
      <c r="M584" s="190"/>
      <c r="R584" s="133"/>
      <c r="AD584" s="136"/>
    </row>
    <row r="585" spans="2:30" s="135" customFormat="1" ht="15.75" customHeight="1" x14ac:dyDescent="0.25">
      <c r="B585" s="165"/>
      <c r="C585" s="166"/>
      <c r="D585" s="133"/>
      <c r="E585" s="133"/>
      <c r="F585" s="133"/>
      <c r="G585" s="133"/>
      <c r="H585" s="133"/>
      <c r="I585" s="133"/>
      <c r="J585" s="133"/>
      <c r="K585" s="133"/>
      <c r="L585" s="190"/>
      <c r="M585" s="190"/>
      <c r="R585" s="133"/>
      <c r="AD585" s="136"/>
    </row>
    <row r="586" spans="2:30" s="135" customFormat="1" ht="15.75" customHeight="1" x14ac:dyDescent="0.25">
      <c r="B586" s="165"/>
      <c r="C586" s="166"/>
      <c r="D586" s="133"/>
      <c r="E586" s="133"/>
      <c r="F586" s="133"/>
      <c r="G586" s="133"/>
      <c r="H586" s="133"/>
      <c r="I586" s="133"/>
      <c r="J586" s="133"/>
      <c r="K586" s="133"/>
      <c r="L586" s="190"/>
      <c r="M586" s="190"/>
      <c r="R586" s="133"/>
      <c r="AD586" s="136"/>
    </row>
    <row r="587" spans="2:30" s="135" customFormat="1" ht="15.75" customHeight="1" x14ac:dyDescent="0.25">
      <c r="B587" s="165"/>
      <c r="C587" s="166"/>
      <c r="D587" s="133"/>
      <c r="E587" s="133"/>
      <c r="F587" s="133"/>
      <c r="G587" s="133"/>
      <c r="H587" s="133"/>
      <c r="I587" s="133"/>
      <c r="J587" s="133"/>
      <c r="K587" s="133"/>
      <c r="L587" s="190"/>
      <c r="M587" s="190"/>
      <c r="R587" s="133"/>
      <c r="AD587" s="136"/>
    </row>
    <row r="588" spans="2:30" s="135" customFormat="1" ht="15.75" customHeight="1" x14ac:dyDescent="0.25">
      <c r="B588" s="165"/>
      <c r="C588" s="166"/>
      <c r="D588" s="133"/>
      <c r="E588" s="133"/>
      <c r="F588" s="133"/>
      <c r="G588" s="133"/>
      <c r="H588" s="133"/>
      <c r="I588" s="133"/>
      <c r="J588" s="133"/>
      <c r="K588" s="133"/>
      <c r="L588" s="190"/>
      <c r="M588" s="190"/>
      <c r="R588" s="133"/>
      <c r="AD588" s="136"/>
    </row>
    <row r="589" spans="2:30" s="135" customFormat="1" ht="15.75" customHeight="1" x14ac:dyDescent="0.25">
      <c r="B589" s="165"/>
      <c r="C589" s="166"/>
      <c r="D589" s="133"/>
      <c r="E589" s="133"/>
      <c r="F589" s="133"/>
      <c r="G589" s="133"/>
      <c r="H589" s="133"/>
      <c r="I589" s="133"/>
      <c r="J589" s="133"/>
      <c r="K589" s="133"/>
      <c r="L589" s="190"/>
      <c r="M589" s="190"/>
      <c r="R589" s="133"/>
      <c r="AD589" s="136"/>
    </row>
    <row r="590" spans="2:30" s="135" customFormat="1" ht="15.75" customHeight="1" x14ac:dyDescent="0.25">
      <c r="B590" s="165"/>
      <c r="C590" s="166"/>
      <c r="D590" s="133"/>
      <c r="E590" s="133"/>
      <c r="F590" s="133"/>
      <c r="G590" s="133"/>
      <c r="H590" s="133"/>
      <c r="I590" s="133"/>
      <c r="J590" s="133"/>
      <c r="K590" s="133"/>
      <c r="L590" s="190"/>
      <c r="M590" s="190"/>
      <c r="R590" s="133"/>
      <c r="AD590" s="136"/>
    </row>
    <row r="591" spans="2:30" s="135" customFormat="1" ht="15.75" customHeight="1" x14ac:dyDescent="0.25">
      <c r="B591" s="165"/>
      <c r="C591" s="166"/>
      <c r="D591" s="133"/>
      <c r="E591" s="133"/>
      <c r="F591" s="133"/>
      <c r="G591" s="133"/>
      <c r="H591" s="133"/>
      <c r="I591" s="133"/>
      <c r="J591" s="133"/>
      <c r="K591" s="133"/>
      <c r="L591" s="190"/>
      <c r="M591" s="190"/>
      <c r="R591" s="133"/>
      <c r="AD591" s="136"/>
    </row>
    <row r="592" spans="2:30" s="135" customFormat="1" ht="15.75" customHeight="1" x14ac:dyDescent="0.25">
      <c r="B592" s="165"/>
      <c r="C592" s="166"/>
      <c r="D592" s="133"/>
      <c r="E592" s="133"/>
      <c r="F592" s="133"/>
      <c r="G592" s="133"/>
      <c r="H592" s="133"/>
      <c r="I592" s="133"/>
      <c r="J592" s="133"/>
      <c r="K592" s="133"/>
      <c r="L592" s="190"/>
      <c r="M592" s="190"/>
      <c r="R592" s="133"/>
      <c r="AD592" s="136"/>
    </row>
    <row r="593" spans="2:30" s="135" customFormat="1" ht="15.75" customHeight="1" x14ac:dyDescent="0.25">
      <c r="B593" s="165"/>
      <c r="C593" s="166"/>
      <c r="D593" s="133"/>
      <c r="E593" s="133"/>
      <c r="F593" s="133"/>
      <c r="G593" s="133"/>
      <c r="H593" s="133"/>
      <c r="I593" s="133"/>
      <c r="J593" s="133"/>
      <c r="K593" s="133"/>
      <c r="L593" s="190"/>
      <c r="M593" s="190"/>
      <c r="R593" s="133"/>
      <c r="AD593" s="136"/>
    </row>
    <row r="594" spans="2:30" s="135" customFormat="1" ht="15.75" customHeight="1" x14ac:dyDescent="0.25">
      <c r="B594" s="165"/>
      <c r="C594" s="166"/>
      <c r="D594" s="133"/>
      <c r="E594" s="133"/>
      <c r="F594" s="133"/>
      <c r="G594" s="133"/>
      <c r="H594" s="133"/>
      <c r="I594" s="133"/>
      <c r="J594" s="133"/>
      <c r="K594" s="133"/>
      <c r="L594" s="190"/>
      <c r="M594" s="190"/>
      <c r="R594" s="133"/>
      <c r="AD594" s="136"/>
    </row>
    <row r="595" spans="2:30" s="135" customFormat="1" ht="15.75" customHeight="1" x14ac:dyDescent="0.25">
      <c r="B595" s="165"/>
      <c r="C595" s="166"/>
      <c r="D595" s="133"/>
      <c r="E595" s="133"/>
      <c r="F595" s="133"/>
      <c r="G595" s="133"/>
      <c r="H595" s="133"/>
      <c r="I595" s="133"/>
      <c r="J595" s="133"/>
      <c r="K595" s="133"/>
      <c r="L595" s="190"/>
      <c r="M595" s="190"/>
      <c r="R595" s="133"/>
      <c r="AD595" s="136"/>
    </row>
    <row r="596" spans="2:30" s="135" customFormat="1" ht="15.75" customHeight="1" x14ac:dyDescent="0.25">
      <c r="B596" s="165"/>
      <c r="C596" s="166"/>
      <c r="D596" s="133"/>
      <c r="E596" s="133"/>
      <c r="F596" s="133"/>
      <c r="G596" s="133"/>
      <c r="H596" s="133"/>
      <c r="I596" s="133"/>
      <c r="J596" s="133"/>
      <c r="K596" s="133"/>
      <c r="L596" s="190"/>
      <c r="M596" s="190"/>
      <c r="R596" s="133"/>
      <c r="AD596" s="136"/>
    </row>
    <row r="597" spans="2:30" s="135" customFormat="1" ht="15.75" customHeight="1" x14ac:dyDescent="0.25">
      <c r="B597" s="165"/>
      <c r="C597" s="166"/>
      <c r="D597" s="133"/>
      <c r="E597" s="133"/>
      <c r="F597" s="133"/>
      <c r="G597" s="133"/>
      <c r="H597" s="133"/>
      <c r="I597" s="133"/>
      <c r="J597" s="133"/>
      <c r="K597" s="133"/>
      <c r="L597" s="190"/>
      <c r="M597" s="190"/>
      <c r="R597" s="133"/>
      <c r="AD597" s="136"/>
    </row>
    <row r="598" spans="2:30" s="135" customFormat="1" ht="15.75" customHeight="1" x14ac:dyDescent="0.25">
      <c r="B598" s="165"/>
      <c r="C598" s="166"/>
      <c r="D598" s="133"/>
      <c r="E598" s="133"/>
      <c r="F598" s="133"/>
      <c r="G598" s="133"/>
      <c r="H598" s="133"/>
      <c r="I598" s="133"/>
      <c r="J598" s="133"/>
      <c r="K598" s="133"/>
      <c r="L598" s="190"/>
      <c r="M598" s="190"/>
      <c r="R598" s="133"/>
      <c r="AD598" s="136"/>
    </row>
    <row r="599" spans="2:30" s="135" customFormat="1" ht="15.75" customHeight="1" x14ac:dyDescent="0.25">
      <c r="B599" s="165"/>
      <c r="C599" s="166"/>
      <c r="D599" s="133"/>
      <c r="E599" s="133"/>
      <c r="F599" s="133"/>
      <c r="G599" s="133"/>
      <c r="H599" s="133"/>
      <c r="I599" s="133"/>
      <c r="J599" s="133"/>
      <c r="K599" s="133"/>
      <c r="L599" s="190"/>
      <c r="M599" s="190"/>
      <c r="R599" s="133"/>
      <c r="AD599" s="136"/>
    </row>
    <row r="600" spans="2:30" s="135" customFormat="1" ht="15.75" customHeight="1" x14ac:dyDescent="0.25">
      <c r="B600" s="165"/>
      <c r="C600" s="166"/>
      <c r="D600" s="133"/>
      <c r="E600" s="133"/>
      <c r="F600" s="133"/>
      <c r="G600" s="133"/>
      <c r="H600" s="133"/>
      <c r="I600" s="133"/>
      <c r="J600" s="133"/>
      <c r="K600" s="133"/>
      <c r="L600" s="190"/>
      <c r="M600" s="190"/>
      <c r="R600" s="133"/>
      <c r="AD600" s="136"/>
    </row>
    <row r="601" spans="2:30" s="135" customFormat="1" ht="15.75" customHeight="1" x14ac:dyDescent="0.25">
      <c r="B601" s="165"/>
      <c r="C601" s="166"/>
      <c r="D601" s="133"/>
      <c r="E601" s="133"/>
      <c r="F601" s="133"/>
      <c r="G601" s="133"/>
      <c r="H601" s="133"/>
      <c r="I601" s="133"/>
      <c r="J601" s="133"/>
      <c r="K601" s="133"/>
      <c r="L601" s="190"/>
      <c r="M601" s="190"/>
      <c r="R601" s="133"/>
      <c r="AD601" s="136"/>
    </row>
    <row r="602" spans="2:30" s="135" customFormat="1" ht="15.75" customHeight="1" x14ac:dyDescent="0.25">
      <c r="B602" s="165"/>
      <c r="C602" s="166"/>
      <c r="D602" s="133"/>
      <c r="E602" s="133"/>
      <c r="F602" s="133"/>
      <c r="G602" s="133"/>
      <c r="H602" s="133"/>
      <c r="I602" s="133"/>
      <c r="J602" s="133"/>
      <c r="K602" s="133"/>
      <c r="L602" s="190"/>
      <c r="M602" s="190"/>
      <c r="R602" s="133"/>
      <c r="AD602" s="136"/>
    </row>
    <row r="603" spans="2:30" s="135" customFormat="1" ht="15.75" customHeight="1" x14ac:dyDescent="0.25">
      <c r="B603" s="165"/>
      <c r="C603" s="166"/>
      <c r="D603" s="133"/>
      <c r="E603" s="133"/>
      <c r="F603" s="133"/>
      <c r="G603" s="133"/>
      <c r="H603" s="133"/>
      <c r="I603" s="133"/>
      <c r="J603" s="133"/>
      <c r="K603" s="133"/>
      <c r="L603" s="190"/>
      <c r="M603" s="190"/>
      <c r="R603" s="133"/>
      <c r="AD603" s="136"/>
    </row>
    <row r="604" spans="2:30" s="135" customFormat="1" ht="15.75" customHeight="1" x14ac:dyDescent="0.25">
      <c r="B604" s="165"/>
      <c r="C604" s="166"/>
      <c r="D604" s="133"/>
      <c r="E604" s="133"/>
      <c r="F604" s="133"/>
      <c r="G604" s="133"/>
      <c r="H604" s="133"/>
      <c r="I604" s="133"/>
      <c r="J604" s="133"/>
      <c r="K604" s="133"/>
      <c r="L604" s="190"/>
      <c r="M604" s="190"/>
      <c r="R604" s="133"/>
      <c r="AD604" s="136"/>
    </row>
    <row r="605" spans="2:30" s="135" customFormat="1" ht="15.75" customHeight="1" x14ac:dyDescent="0.25">
      <c r="B605" s="165"/>
      <c r="C605" s="166"/>
      <c r="D605" s="133"/>
      <c r="E605" s="133"/>
      <c r="F605" s="133"/>
      <c r="G605" s="133"/>
      <c r="H605" s="133"/>
      <c r="I605" s="133"/>
      <c r="J605" s="133"/>
      <c r="K605" s="133"/>
      <c r="L605" s="190"/>
      <c r="M605" s="190"/>
      <c r="R605" s="133"/>
      <c r="AD605" s="136"/>
    </row>
    <row r="606" spans="2:30" s="135" customFormat="1" ht="15.75" customHeight="1" x14ac:dyDescent="0.25">
      <c r="B606" s="165"/>
      <c r="C606" s="166"/>
      <c r="D606" s="133"/>
      <c r="E606" s="133"/>
      <c r="F606" s="133"/>
      <c r="G606" s="133"/>
      <c r="H606" s="133"/>
      <c r="I606" s="133"/>
      <c r="J606" s="133"/>
      <c r="K606" s="133"/>
      <c r="L606" s="190"/>
      <c r="M606" s="190"/>
      <c r="R606" s="133"/>
      <c r="AD606" s="136"/>
    </row>
    <row r="607" spans="2:30" s="135" customFormat="1" ht="15.75" customHeight="1" x14ac:dyDescent="0.25">
      <c r="B607" s="165"/>
      <c r="C607" s="166"/>
      <c r="D607" s="133"/>
      <c r="E607" s="133"/>
      <c r="F607" s="133"/>
      <c r="G607" s="133"/>
      <c r="H607" s="133"/>
      <c r="I607" s="133"/>
      <c r="J607" s="133"/>
      <c r="K607" s="133"/>
      <c r="L607" s="190"/>
      <c r="M607" s="190"/>
      <c r="R607" s="133"/>
      <c r="AD607" s="136"/>
    </row>
    <row r="608" spans="2:30" s="135" customFormat="1" ht="15.75" customHeight="1" x14ac:dyDescent="0.25">
      <c r="B608" s="165"/>
      <c r="C608" s="166"/>
      <c r="D608" s="133"/>
      <c r="E608" s="133"/>
      <c r="F608" s="133"/>
      <c r="G608" s="133"/>
      <c r="H608" s="133"/>
      <c r="I608" s="133"/>
      <c r="J608" s="133"/>
      <c r="K608" s="133"/>
      <c r="L608" s="190"/>
      <c r="M608" s="190"/>
      <c r="R608" s="133"/>
      <c r="AD608" s="136"/>
    </row>
    <row r="609" spans="2:30" s="135" customFormat="1" ht="15.75" customHeight="1" x14ac:dyDescent="0.25">
      <c r="B609" s="165"/>
      <c r="C609" s="166"/>
      <c r="D609" s="133"/>
      <c r="E609" s="133"/>
      <c r="F609" s="133"/>
      <c r="G609" s="133"/>
      <c r="H609" s="133"/>
      <c r="I609" s="133"/>
      <c r="J609" s="133"/>
      <c r="K609" s="133"/>
      <c r="L609" s="190"/>
      <c r="M609" s="190"/>
      <c r="R609" s="133"/>
      <c r="AD609" s="136"/>
    </row>
    <row r="610" spans="2:30" s="135" customFormat="1" ht="15.75" customHeight="1" x14ac:dyDescent="0.25">
      <c r="B610" s="165"/>
      <c r="C610" s="166"/>
      <c r="D610" s="133"/>
      <c r="E610" s="133"/>
      <c r="F610" s="133"/>
      <c r="G610" s="133"/>
      <c r="H610" s="133"/>
      <c r="I610" s="133"/>
      <c r="J610" s="133"/>
      <c r="K610" s="133"/>
      <c r="L610" s="190"/>
      <c r="M610" s="190"/>
      <c r="R610" s="133"/>
      <c r="AD610" s="136"/>
    </row>
    <row r="611" spans="2:30" s="135" customFormat="1" ht="15.75" customHeight="1" x14ac:dyDescent="0.25">
      <c r="B611" s="165"/>
      <c r="C611" s="166"/>
      <c r="D611" s="133"/>
      <c r="E611" s="133"/>
      <c r="F611" s="133"/>
      <c r="G611" s="133"/>
      <c r="H611" s="133"/>
      <c r="I611" s="133"/>
      <c r="J611" s="133"/>
      <c r="K611" s="133"/>
      <c r="L611" s="190"/>
      <c r="M611" s="190"/>
      <c r="R611" s="133"/>
      <c r="AD611" s="136"/>
    </row>
    <row r="612" spans="2:30" s="135" customFormat="1" ht="15.75" customHeight="1" x14ac:dyDescent="0.25">
      <c r="B612" s="165"/>
      <c r="C612" s="166"/>
      <c r="D612" s="133"/>
      <c r="E612" s="133"/>
      <c r="F612" s="133"/>
      <c r="G612" s="133"/>
      <c r="H612" s="133"/>
      <c r="I612" s="133"/>
      <c r="J612" s="133"/>
      <c r="K612" s="133"/>
      <c r="L612" s="190"/>
      <c r="M612" s="190"/>
      <c r="R612" s="133"/>
      <c r="AD612" s="136"/>
    </row>
    <row r="613" spans="2:30" s="135" customFormat="1" ht="15.75" customHeight="1" x14ac:dyDescent="0.25">
      <c r="B613" s="165"/>
      <c r="C613" s="166"/>
      <c r="D613" s="133"/>
      <c r="E613" s="133"/>
      <c r="F613" s="133"/>
      <c r="G613" s="133"/>
      <c r="H613" s="133"/>
      <c r="I613" s="133"/>
      <c r="J613" s="133"/>
      <c r="K613" s="133"/>
      <c r="L613" s="190"/>
      <c r="M613" s="190"/>
      <c r="R613" s="133"/>
      <c r="AD613" s="136"/>
    </row>
    <row r="614" spans="2:30" s="135" customFormat="1" ht="15.75" customHeight="1" x14ac:dyDescent="0.25">
      <c r="B614" s="165"/>
      <c r="C614" s="166"/>
      <c r="D614" s="133"/>
      <c r="E614" s="133"/>
      <c r="F614" s="133"/>
      <c r="G614" s="133"/>
      <c r="H614" s="133"/>
      <c r="I614" s="133"/>
      <c r="J614" s="133"/>
      <c r="K614" s="133"/>
      <c r="L614" s="190"/>
      <c r="M614" s="190"/>
      <c r="R614" s="133"/>
      <c r="AD614" s="136"/>
    </row>
    <row r="615" spans="2:30" s="135" customFormat="1" ht="15.75" customHeight="1" x14ac:dyDescent="0.25">
      <c r="B615" s="165"/>
      <c r="C615" s="166"/>
      <c r="D615" s="133"/>
      <c r="E615" s="133"/>
      <c r="F615" s="133"/>
      <c r="G615" s="133"/>
      <c r="H615" s="133"/>
      <c r="I615" s="133"/>
      <c r="J615" s="133"/>
      <c r="K615" s="133"/>
      <c r="L615" s="190"/>
      <c r="M615" s="190"/>
      <c r="R615" s="133"/>
      <c r="AD615" s="136"/>
    </row>
    <row r="616" spans="2:30" s="135" customFormat="1" ht="15.75" customHeight="1" x14ac:dyDescent="0.25">
      <c r="B616" s="165"/>
      <c r="C616" s="166"/>
      <c r="D616" s="133"/>
      <c r="E616" s="133"/>
      <c r="F616" s="133"/>
      <c r="G616" s="133"/>
      <c r="H616" s="133"/>
      <c r="I616" s="133"/>
      <c r="J616" s="133"/>
      <c r="K616" s="133"/>
      <c r="L616" s="190"/>
      <c r="M616" s="190"/>
      <c r="R616" s="133"/>
      <c r="AD616" s="136"/>
    </row>
    <row r="617" spans="2:30" s="135" customFormat="1" ht="15.75" customHeight="1" x14ac:dyDescent="0.25">
      <c r="B617" s="165"/>
      <c r="C617" s="166"/>
      <c r="D617" s="133"/>
      <c r="E617" s="133"/>
      <c r="F617" s="133"/>
      <c r="G617" s="133"/>
      <c r="H617" s="133"/>
      <c r="I617" s="133"/>
      <c r="J617" s="133"/>
      <c r="K617" s="133"/>
      <c r="L617" s="190"/>
      <c r="M617" s="190"/>
      <c r="R617" s="133"/>
      <c r="AD617" s="136"/>
    </row>
    <row r="618" spans="2:30" s="135" customFormat="1" ht="15.75" customHeight="1" x14ac:dyDescent="0.25">
      <c r="B618" s="165"/>
      <c r="C618" s="166"/>
      <c r="D618" s="133"/>
      <c r="E618" s="133"/>
      <c r="F618" s="133"/>
      <c r="G618" s="133"/>
      <c r="H618" s="133"/>
      <c r="I618" s="133"/>
      <c r="J618" s="133"/>
      <c r="K618" s="133"/>
      <c r="L618" s="190"/>
      <c r="M618" s="190"/>
      <c r="R618" s="133"/>
      <c r="AD618" s="136"/>
    </row>
    <row r="619" spans="2:30" s="135" customFormat="1" ht="15.75" customHeight="1" x14ac:dyDescent="0.25">
      <c r="B619" s="165"/>
      <c r="C619" s="166"/>
      <c r="D619" s="133"/>
      <c r="E619" s="133"/>
      <c r="F619" s="133"/>
      <c r="G619" s="133"/>
      <c r="H619" s="133"/>
      <c r="I619" s="133"/>
      <c r="J619" s="133"/>
      <c r="K619" s="133"/>
      <c r="L619" s="190"/>
      <c r="M619" s="190"/>
      <c r="R619" s="133"/>
      <c r="AD619" s="136"/>
    </row>
    <row r="620" spans="2:30" s="135" customFormat="1" ht="15.75" customHeight="1" x14ac:dyDescent="0.25">
      <c r="B620" s="165"/>
      <c r="C620" s="166"/>
      <c r="D620" s="133"/>
      <c r="E620" s="133"/>
      <c r="F620" s="133"/>
      <c r="G620" s="133"/>
      <c r="H620" s="133"/>
      <c r="I620" s="133"/>
      <c r="J620" s="133"/>
      <c r="K620" s="133"/>
      <c r="L620" s="190"/>
      <c r="M620" s="190"/>
      <c r="R620" s="133"/>
      <c r="AD620" s="136"/>
    </row>
    <row r="621" spans="2:30" s="135" customFormat="1" ht="15.75" customHeight="1" x14ac:dyDescent="0.25">
      <c r="B621" s="165"/>
      <c r="C621" s="166"/>
      <c r="D621" s="133"/>
      <c r="E621" s="133"/>
      <c r="F621" s="133"/>
      <c r="G621" s="133"/>
      <c r="H621" s="133"/>
      <c r="I621" s="133"/>
      <c r="J621" s="133"/>
      <c r="K621" s="133"/>
      <c r="L621" s="190"/>
      <c r="M621" s="190"/>
      <c r="R621" s="133"/>
      <c r="AD621" s="136"/>
    </row>
    <row r="622" spans="2:30" s="135" customFormat="1" ht="15.75" customHeight="1" x14ac:dyDescent="0.25">
      <c r="B622" s="165"/>
      <c r="C622" s="166"/>
      <c r="D622" s="133"/>
      <c r="E622" s="133"/>
      <c r="F622" s="133"/>
      <c r="G622" s="133"/>
      <c r="H622" s="133"/>
      <c r="I622" s="133"/>
      <c r="J622" s="133"/>
      <c r="K622" s="133"/>
      <c r="L622" s="190"/>
      <c r="M622" s="190"/>
      <c r="R622" s="133"/>
      <c r="AD622" s="136"/>
    </row>
    <row r="623" spans="2:30" s="135" customFormat="1" ht="15.75" customHeight="1" x14ac:dyDescent="0.25">
      <c r="B623" s="165"/>
      <c r="C623" s="166"/>
      <c r="D623" s="133"/>
      <c r="E623" s="133"/>
      <c r="F623" s="133"/>
      <c r="G623" s="133"/>
      <c r="H623" s="133"/>
      <c r="I623" s="133"/>
      <c r="J623" s="133"/>
      <c r="K623" s="133"/>
      <c r="L623" s="190"/>
      <c r="M623" s="190"/>
      <c r="R623" s="133"/>
      <c r="AD623" s="136"/>
    </row>
    <row r="624" spans="2:30" s="135" customFormat="1" ht="15.75" customHeight="1" x14ac:dyDescent="0.25">
      <c r="B624" s="165"/>
      <c r="C624" s="166"/>
      <c r="D624" s="133"/>
      <c r="E624" s="133"/>
      <c r="F624" s="133"/>
      <c r="G624" s="133"/>
      <c r="H624" s="133"/>
      <c r="I624" s="133"/>
      <c r="J624" s="133"/>
      <c r="K624" s="133"/>
      <c r="L624" s="190"/>
      <c r="M624" s="190"/>
      <c r="R624" s="133"/>
      <c r="AD624" s="136"/>
    </row>
    <row r="625" spans="2:30" s="135" customFormat="1" ht="15.75" customHeight="1" x14ac:dyDescent="0.25">
      <c r="B625" s="165"/>
      <c r="C625" s="166"/>
      <c r="D625" s="133"/>
      <c r="E625" s="133"/>
      <c r="F625" s="133"/>
      <c r="G625" s="133"/>
      <c r="H625" s="133"/>
      <c r="I625" s="133"/>
      <c r="J625" s="133"/>
      <c r="K625" s="133"/>
      <c r="L625" s="190"/>
      <c r="M625" s="190"/>
      <c r="R625" s="133"/>
      <c r="AD625" s="136"/>
    </row>
    <row r="626" spans="2:30" s="135" customFormat="1" ht="15.75" customHeight="1" x14ac:dyDescent="0.25">
      <c r="B626" s="165"/>
      <c r="C626" s="166"/>
      <c r="D626" s="133"/>
      <c r="E626" s="133"/>
      <c r="F626" s="133"/>
      <c r="G626" s="133"/>
      <c r="H626" s="133"/>
      <c r="I626" s="133"/>
      <c r="J626" s="133"/>
      <c r="K626" s="133"/>
      <c r="L626" s="190"/>
      <c r="M626" s="190"/>
      <c r="R626" s="133"/>
      <c r="AD626" s="136"/>
    </row>
    <row r="627" spans="2:30" s="135" customFormat="1" ht="15.75" customHeight="1" x14ac:dyDescent="0.25">
      <c r="B627" s="165"/>
      <c r="C627" s="166"/>
      <c r="D627" s="133"/>
      <c r="E627" s="133"/>
      <c r="F627" s="133"/>
      <c r="G627" s="133"/>
      <c r="H627" s="133"/>
      <c r="I627" s="133"/>
      <c r="J627" s="133"/>
      <c r="K627" s="133"/>
      <c r="L627" s="190"/>
      <c r="M627" s="190"/>
      <c r="R627" s="133"/>
      <c r="AD627" s="136"/>
    </row>
    <row r="628" spans="2:30" s="135" customFormat="1" ht="15.75" customHeight="1" x14ac:dyDescent="0.25">
      <c r="B628" s="165"/>
      <c r="C628" s="166"/>
      <c r="D628" s="133"/>
      <c r="E628" s="133"/>
      <c r="F628" s="133"/>
      <c r="G628" s="133"/>
      <c r="H628" s="133"/>
      <c r="I628" s="133"/>
      <c r="J628" s="133"/>
      <c r="K628" s="133"/>
      <c r="L628" s="190"/>
      <c r="M628" s="190"/>
      <c r="R628" s="133"/>
      <c r="AD628" s="136"/>
    </row>
    <row r="629" spans="2:30" s="135" customFormat="1" ht="15.75" customHeight="1" x14ac:dyDescent="0.25">
      <c r="B629" s="165"/>
      <c r="C629" s="166"/>
      <c r="D629" s="133"/>
      <c r="E629" s="133"/>
      <c r="F629" s="133"/>
      <c r="G629" s="133"/>
      <c r="H629" s="133"/>
      <c r="I629" s="133"/>
      <c r="J629" s="133"/>
      <c r="K629" s="133"/>
      <c r="L629" s="190"/>
      <c r="M629" s="190"/>
      <c r="R629" s="133"/>
      <c r="AD629" s="136"/>
    </row>
    <row r="630" spans="2:30" s="135" customFormat="1" ht="15.75" customHeight="1" x14ac:dyDescent="0.25">
      <c r="B630" s="165"/>
      <c r="C630" s="166"/>
      <c r="D630" s="133"/>
      <c r="E630" s="133"/>
      <c r="F630" s="133"/>
      <c r="G630" s="133"/>
      <c r="H630" s="133"/>
      <c r="I630" s="133"/>
      <c r="J630" s="133"/>
      <c r="K630" s="133"/>
      <c r="L630" s="190"/>
      <c r="M630" s="190"/>
      <c r="R630" s="133"/>
      <c r="AD630" s="136"/>
    </row>
    <row r="631" spans="2:30" s="135" customFormat="1" ht="15.75" customHeight="1" x14ac:dyDescent="0.25">
      <c r="B631" s="165"/>
      <c r="C631" s="166"/>
      <c r="D631" s="133"/>
      <c r="E631" s="133"/>
      <c r="F631" s="133"/>
      <c r="G631" s="133"/>
      <c r="H631" s="133"/>
      <c r="I631" s="133"/>
      <c r="J631" s="133"/>
      <c r="K631" s="133"/>
      <c r="L631" s="190"/>
      <c r="M631" s="190"/>
      <c r="R631" s="133"/>
      <c r="AD631" s="136"/>
    </row>
    <row r="632" spans="2:30" s="135" customFormat="1" ht="15.75" customHeight="1" x14ac:dyDescent="0.25">
      <c r="B632" s="165"/>
      <c r="C632" s="166"/>
      <c r="D632" s="133"/>
      <c r="E632" s="133"/>
      <c r="F632" s="133"/>
      <c r="G632" s="133"/>
      <c r="H632" s="133"/>
      <c r="I632" s="133"/>
      <c r="J632" s="133"/>
      <c r="K632" s="133"/>
      <c r="L632" s="190"/>
      <c r="M632" s="190"/>
      <c r="R632" s="133"/>
      <c r="AD632" s="136"/>
    </row>
    <row r="633" spans="2:30" s="135" customFormat="1" ht="15.75" customHeight="1" x14ac:dyDescent="0.25">
      <c r="B633" s="165"/>
      <c r="C633" s="166"/>
      <c r="D633" s="133"/>
      <c r="E633" s="133"/>
      <c r="F633" s="133"/>
      <c r="G633" s="133"/>
      <c r="H633" s="133"/>
      <c r="I633" s="133"/>
      <c r="J633" s="133"/>
      <c r="K633" s="133"/>
      <c r="L633" s="190"/>
      <c r="M633" s="190"/>
      <c r="R633" s="133"/>
      <c r="AD633" s="136"/>
    </row>
    <row r="634" spans="2:30" s="135" customFormat="1" ht="15.75" customHeight="1" x14ac:dyDescent="0.25">
      <c r="B634" s="165"/>
      <c r="C634" s="166"/>
      <c r="D634" s="133"/>
      <c r="E634" s="133"/>
      <c r="F634" s="133"/>
      <c r="G634" s="133"/>
      <c r="H634" s="133"/>
      <c r="I634" s="133"/>
      <c r="J634" s="133"/>
      <c r="K634" s="133"/>
      <c r="L634" s="190"/>
      <c r="M634" s="190"/>
      <c r="R634" s="133"/>
      <c r="AD634" s="136"/>
    </row>
    <row r="635" spans="2:30" s="135" customFormat="1" ht="15.75" customHeight="1" x14ac:dyDescent="0.25">
      <c r="B635" s="165"/>
      <c r="C635" s="166"/>
      <c r="D635" s="133"/>
      <c r="E635" s="133"/>
      <c r="F635" s="133"/>
      <c r="G635" s="133"/>
      <c r="H635" s="133"/>
      <c r="I635" s="133"/>
      <c r="J635" s="133"/>
      <c r="K635" s="133"/>
      <c r="L635" s="190"/>
      <c r="M635" s="190"/>
      <c r="R635" s="133"/>
      <c r="AD635" s="136"/>
    </row>
    <row r="636" spans="2:30" s="135" customFormat="1" ht="15.75" customHeight="1" x14ac:dyDescent="0.25">
      <c r="B636" s="165"/>
      <c r="C636" s="166"/>
      <c r="D636" s="133"/>
      <c r="E636" s="133"/>
      <c r="F636" s="133"/>
      <c r="G636" s="133"/>
      <c r="H636" s="133"/>
      <c r="I636" s="133"/>
      <c r="J636" s="133"/>
      <c r="K636" s="133"/>
      <c r="L636" s="190"/>
      <c r="M636" s="190"/>
      <c r="R636" s="133"/>
      <c r="AD636" s="136"/>
    </row>
    <row r="637" spans="2:30" s="135" customFormat="1" ht="15.75" customHeight="1" x14ac:dyDescent="0.25">
      <c r="B637" s="165"/>
      <c r="C637" s="166"/>
      <c r="D637" s="133"/>
      <c r="E637" s="133"/>
      <c r="F637" s="133"/>
      <c r="G637" s="133"/>
      <c r="H637" s="133"/>
      <c r="I637" s="133"/>
      <c r="J637" s="133"/>
      <c r="K637" s="133"/>
      <c r="L637" s="190"/>
      <c r="M637" s="190"/>
      <c r="R637" s="133"/>
      <c r="AD637" s="136"/>
    </row>
    <row r="638" spans="2:30" s="135" customFormat="1" ht="15.75" customHeight="1" x14ac:dyDescent="0.25">
      <c r="B638" s="165"/>
      <c r="C638" s="166"/>
      <c r="D638" s="133"/>
      <c r="E638" s="133"/>
      <c r="F638" s="133"/>
      <c r="G638" s="133"/>
      <c r="H638" s="133"/>
      <c r="I638" s="133"/>
      <c r="J638" s="133"/>
      <c r="K638" s="133"/>
      <c r="L638" s="190"/>
      <c r="M638" s="190"/>
      <c r="R638" s="133"/>
      <c r="AD638" s="136"/>
    </row>
    <row r="639" spans="2:30" s="135" customFormat="1" ht="15.75" customHeight="1" x14ac:dyDescent="0.25">
      <c r="B639" s="165"/>
      <c r="C639" s="166"/>
      <c r="D639" s="133"/>
      <c r="E639" s="133"/>
      <c r="F639" s="133"/>
      <c r="G639" s="133"/>
      <c r="H639" s="133"/>
      <c r="I639" s="133"/>
      <c r="J639" s="133"/>
      <c r="K639" s="133"/>
      <c r="L639" s="190"/>
      <c r="M639" s="190"/>
      <c r="R639" s="133"/>
      <c r="AD639" s="136"/>
    </row>
    <row r="640" spans="2:30" s="135" customFormat="1" ht="15.75" customHeight="1" x14ac:dyDescent="0.25">
      <c r="B640" s="165"/>
      <c r="C640" s="166"/>
      <c r="D640" s="133"/>
      <c r="E640" s="133"/>
      <c r="F640" s="133"/>
      <c r="G640" s="133"/>
      <c r="H640" s="133"/>
      <c r="I640" s="133"/>
      <c r="J640" s="133"/>
      <c r="K640" s="133"/>
      <c r="L640" s="190"/>
      <c r="M640" s="190"/>
      <c r="R640" s="133"/>
      <c r="AD640" s="136"/>
    </row>
    <row r="641" spans="2:30" s="135" customFormat="1" ht="15.75" customHeight="1" x14ac:dyDescent="0.25">
      <c r="B641" s="165"/>
      <c r="C641" s="166"/>
      <c r="D641" s="133"/>
      <c r="E641" s="133"/>
      <c r="F641" s="133"/>
      <c r="G641" s="133"/>
      <c r="H641" s="133"/>
      <c r="I641" s="133"/>
      <c r="J641" s="133"/>
      <c r="K641" s="133"/>
      <c r="L641" s="190"/>
      <c r="M641" s="190"/>
      <c r="R641" s="133"/>
      <c r="AD641" s="136"/>
    </row>
    <row r="642" spans="2:30" s="135" customFormat="1" ht="15.75" customHeight="1" x14ac:dyDescent="0.25">
      <c r="B642" s="165"/>
      <c r="C642" s="166"/>
      <c r="D642" s="133"/>
      <c r="E642" s="133"/>
      <c r="F642" s="133"/>
      <c r="G642" s="133"/>
      <c r="H642" s="133"/>
      <c r="I642" s="133"/>
      <c r="J642" s="133"/>
      <c r="K642" s="133"/>
      <c r="L642" s="190"/>
      <c r="M642" s="190"/>
      <c r="R642" s="133"/>
      <c r="AD642" s="136"/>
    </row>
    <row r="643" spans="2:30" s="135" customFormat="1" ht="15.75" customHeight="1" x14ac:dyDescent="0.25">
      <c r="B643" s="165"/>
      <c r="C643" s="166"/>
      <c r="D643" s="133"/>
      <c r="E643" s="133"/>
      <c r="F643" s="133"/>
      <c r="G643" s="133"/>
      <c r="H643" s="133"/>
      <c r="I643" s="133"/>
      <c r="J643" s="133"/>
      <c r="K643" s="133"/>
      <c r="L643" s="190"/>
      <c r="M643" s="190"/>
      <c r="R643" s="133"/>
      <c r="AD643" s="136"/>
    </row>
    <row r="644" spans="2:30" s="135" customFormat="1" ht="15.75" customHeight="1" x14ac:dyDescent="0.25">
      <c r="B644" s="165"/>
      <c r="C644" s="166"/>
      <c r="D644" s="133"/>
      <c r="E644" s="133"/>
      <c r="F644" s="133"/>
      <c r="G644" s="133"/>
      <c r="H644" s="133"/>
      <c r="I644" s="133"/>
      <c r="J644" s="133"/>
      <c r="K644" s="133"/>
      <c r="L644" s="190"/>
      <c r="M644" s="190"/>
      <c r="R644" s="133"/>
      <c r="AD644" s="136"/>
    </row>
    <row r="645" spans="2:30" s="135" customFormat="1" ht="15.75" customHeight="1" x14ac:dyDescent="0.25">
      <c r="B645" s="165"/>
      <c r="C645" s="166"/>
      <c r="D645" s="133"/>
      <c r="E645" s="133"/>
      <c r="F645" s="133"/>
      <c r="G645" s="133"/>
      <c r="H645" s="133"/>
      <c r="I645" s="133"/>
      <c r="J645" s="133"/>
      <c r="K645" s="133"/>
      <c r="L645" s="190"/>
      <c r="M645" s="190"/>
      <c r="R645" s="133"/>
      <c r="AD645" s="136"/>
    </row>
    <row r="646" spans="2:30" s="135" customFormat="1" ht="15.75" customHeight="1" x14ac:dyDescent="0.25">
      <c r="B646" s="165"/>
      <c r="C646" s="166"/>
      <c r="D646" s="133"/>
      <c r="E646" s="133"/>
      <c r="F646" s="133"/>
      <c r="G646" s="133"/>
      <c r="H646" s="133"/>
      <c r="I646" s="133"/>
      <c r="J646" s="133"/>
      <c r="K646" s="133"/>
      <c r="L646" s="190"/>
      <c r="M646" s="190"/>
      <c r="R646" s="133"/>
      <c r="AD646" s="136"/>
    </row>
    <row r="647" spans="2:30" s="135" customFormat="1" ht="15.75" customHeight="1" x14ac:dyDescent="0.25">
      <c r="B647" s="165"/>
      <c r="C647" s="166"/>
      <c r="D647" s="133"/>
      <c r="E647" s="133"/>
      <c r="F647" s="133"/>
      <c r="G647" s="133"/>
      <c r="H647" s="133"/>
      <c r="I647" s="133"/>
      <c r="J647" s="133"/>
      <c r="K647" s="133"/>
      <c r="L647" s="190"/>
      <c r="M647" s="190"/>
      <c r="R647" s="133"/>
      <c r="AD647" s="136"/>
    </row>
    <row r="648" spans="2:30" s="135" customFormat="1" ht="15.75" customHeight="1" x14ac:dyDescent="0.25">
      <c r="B648" s="165"/>
      <c r="C648" s="166"/>
      <c r="D648" s="133"/>
      <c r="E648" s="133"/>
      <c r="F648" s="133"/>
      <c r="G648" s="133"/>
      <c r="H648" s="133"/>
      <c r="I648" s="133"/>
      <c r="J648" s="133"/>
      <c r="K648" s="133"/>
      <c r="L648" s="190"/>
      <c r="M648" s="190"/>
      <c r="R648" s="133"/>
      <c r="AD648" s="136"/>
    </row>
    <row r="649" spans="2:30" s="135" customFormat="1" ht="15.75" customHeight="1" x14ac:dyDescent="0.25">
      <c r="B649" s="165"/>
      <c r="C649" s="166"/>
      <c r="D649" s="133"/>
      <c r="E649" s="133"/>
      <c r="F649" s="133"/>
      <c r="G649" s="133"/>
      <c r="H649" s="133"/>
      <c r="I649" s="133"/>
      <c r="J649" s="133"/>
      <c r="K649" s="133"/>
      <c r="L649" s="190"/>
      <c r="M649" s="190"/>
      <c r="R649" s="133"/>
      <c r="AD649" s="136"/>
    </row>
    <row r="650" spans="2:30" s="135" customFormat="1" ht="15.75" customHeight="1" x14ac:dyDescent="0.25">
      <c r="B650" s="165"/>
      <c r="C650" s="166"/>
      <c r="D650" s="133"/>
      <c r="E650" s="133"/>
      <c r="F650" s="133"/>
      <c r="G650" s="133"/>
      <c r="H650" s="133"/>
      <c r="I650" s="133"/>
      <c r="J650" s="133"/>
      <c r="K650" s="133"/>
      <c r="L650" s="190"/>
      <c r="M650" s="190"/>
      <c r="R650" s="133"/>
      <c r="AD650" s="136"/>
    </row>
    <row r="651" spans="2:30" s="135" customFormat="1" ht="15.75" customHeight="1" x14ac:dyDescent="0.25">
      <c r="B651" s="165"/>
      <c r="C651" s="166"/>
      <c r="D651" s="133"/>
      <c r="E651" s="133"/>
      <c r="F651" s="133"/>
      <c r="G651" s="133"/>
      <c r="H651" s="133"/>
      <c r="I651" s="133"/>
      <c r="J651" s="133"/>
      <c r="K651" s="133"/>
      <c r="L651" s="190"/>
      <c r="M651" s="190"/>
      <c r="R651" s="133"/>
      <c r="AD651" s="136"/>
    </row>
    <row r="652" spans="2:30" s="135" customFormat="1" ht="15.75" customHeight="1" x14ac:dyDescent="0.25">
      <c r="B652" s="165"/>
      <c r="C652" s="166"/>
      <c r="D652" s="133"/>
      <c r="E652" s="133"/>
      <c r="F652" s="133"/>
      <c r="G652" s="133"/>
      <c r="H652" s="133"/>
      <c r="I652" s="133"/>
      <c r="J652" s="133"/>
      <c r="K652" s="133"/>
      <c r="L652" s="190"/>
      <c r="M652" s="190"/>
      <c r="R652" s="133"/>
      <c r="AD652" s="136"/>
    </row>
    <row r="653" spans="2:30" s="135" customFormat="1" ht="15.75" customHeight="1" x14ac:dyDescent="0.25">
      <c r="B653" s="165"/>
      <c r="C653" s="166"/>
      <c r="D653" s="133"/>
      <c r="E653" s="133"/>
      <c r="F653" s="133"/>
      <c r="G653" s="133"/>
      <c r="H653" s="133"/>
      <c r="I653" s="133"/>
      <c r="J653" s="133"/>
      <c r="K653" s="133"/>
      <c r="L653" s="190"/>
      <c r="M653" s="190"/>
      <c r="R653" s="133"/>
      <c r="AD653" s="136"/>
    </row>
    <row r="654" spans="2:30" s="135" customFormat="1" ht="15.75" customHeight="1" x14ac:dyDescent="0.25">
      <c r="B654" s="165"/>
      <c r="C654" s="166"/>
      <c r="D654" s="133"/>
      <c r="E654" s="133"/>
      <c r="F654" s="133"/>
      <c r="G654" s="133"/>
      <c r="H654" s="133"/>
      <c r="I654" s="133"/>
      <c r="J654" s="133"/>
      <c r="K654" s="133"/>
      <c r="L654" s="190"/>
      <c r="M654" s="190"/>
      <c r="R654" s="133"/>
      <c r="AD654" s="136"/>
    </row>
    <row r="655" spans="2:30" s="135" customFormat="1" ht="15.75" customHeight="1" x14ac:dyDescent="0.25">
      <c r="B655" s="165"/>
      <c r="C655" s="166"/>
      <c r="D655" s="133"/>
      <c r="E655" s="133"/>
      <c r="F655" s="133"/>
      <c r="G655" s="133"/>
      <c r="H655" s="133"/>
      <c r="I655" s="133"/>
      <c r="J655" s="133"/>
      <c r="K655" s="133"/>
      <c r="L655" s="190"/>
      <c r="M655" s="190"/>
      <c r="R655" s="133"/>
      <c r="AD655" s="136"/>
    </row>
    <row r="656" spans="2:30" s="135" customFormat="1" ht="15.75" customHeight="1" x14ac:dyDescent="0.25">
      <c r="B656" s="165"/>
      <c r="C656" s="166"/>
      <c r="D656" s="133"/>
      <c r="E656" s="133"/>
      <c r="F656" s="133"/>
      <c r="G656" s="133"/>
      <c r="H656" s="133"/>
      <c r="I656" s="133"/>
      <c r="J656" s="133"/>
      <c r="K656" s="133"/>
      <c r="L656" s="190"/>
      <c r="M656" s="190"/>
      <c r="R656" s="133"/>
      <c r="AD656" s="136"/>
    </row>
    <row r="657" spans="2:30" s="135" customFormat="1" ht="15.75" customHeight="1" x14ac:dyDescent="0.25">
      <c r="B657" s="165"/>
      <c r="C657" s="166"/>
      <c r="D657" s="133"/>
      <c r="E657" s="133"/>
      <c r="F657" s="133"/>
      <c r="G657" s="133"/>
      <c r="H657" s="133"/>
      <c r="I657" s="133"/>
      <c r="J657" s="133"/>
      <c r="K657" s="133"/>
      <c r="L657" s="190"/>
      <c r="M657" s="190"/>
      <c r="R657" s="133"/>
      <c r="AD657" s="136"/>
    </row>
    <row r="658" spans="2:30" s="135" customFormat="1" ht="15.75" customHeight="1" x14ac:dyDescent="0.25">
      <c r="B658" s="165"/>
      <c r="C658" s="166"/>
      <c r="D658" s="133"/>
      <c r="E658" s="133"/>
      <c r="F658" s="133"/>
      <c r="G658" s="133"/>
      <c r="H658" s="133"/>
      <c r="I658" s="133"/>
      <c r="J658" s="133"/>
      <c r="K658" s="133"/>
      <c r="L658" s="190"/>
      <c r="M658" s="190"/>
      <c r="R658" s="133"/>
      <c r="AD658" s="136"/>
    </row>
    <row r="659" spans="2:30" s="135" customFormat="1" ht="15.75" customHeight="1" x14ac:dyDescent="0.25">
      <c r="B659" s="165"/>
      <c r="C659" s="166"/>
      <c r="D659" s="133"/>
      <c r="E659" s="133"/>
      <c r="F659" s="133"/>
      <c r="G659" s="133"/>
      <c r="H659" s="133"/>
      <c r="I659" s="133"/>
      <c r="J659" s="133"/>
      <c r="K659" s="133"/>
      <c r="L659" s="190"/>
      <c r="M659" s="190"/>
      <c r="R659" s="133"/>
      <c r="AD659" s="136"/>
    </row>
    <row r="660" spans="2:30" s="135" customFormat="1" ht="15.75" customHeight="1" x14ac:dyDescent="0.25">
      <c r="B660" s="165"/>
      <c r="C660" s="166"/>
      <c r="D660" s="133"/>
      <c r="E660" s="133"/>
      <c r="F660" s="133"/>
      <c r="G660" s="133"/>
      <c r="H660" s="133"/>
      <c r="I660" s="133"/>
      <c r="J660" s="133"/>
      <c r="K660" s="133"/>
      <c r="L660" s="190"/>
      <c r="M660" s="190"/>
      <c r="R660" s="133"/>
      <c r="AD660" s="136"/>
    </row>
    <row r="661" spans="2:30" s="135" customFormat="1" ht="15.75" customHeight="1" x14ac:dyDescent="0.25">
      <c r="B661" s="165"/>
      <c r="C661" s="166"/>
      <c r="D661" s="133"/>
      <c r="E661" s="133"/>
      <c r="F661" s="133"/>
      <c r="G661" s="133"/>
      <c r="H661" s="133"/>
      <c r="I661" s="133"/>
      <c r="J661" s="133"/>
      <c r="K661" s="133"/>
      <c r="L661" s="190"/>
      <c r="M661" s="190"/>
      <c r="R661" s="133"/>
      <c r="AD661" s="136"/>
    </row>
    <row r="662" spans="2:30" s="135" customFormat="1" ht="15.75" customHeight="1" x14ac:dyDescent="0.25">
      <c r="B662" s="165"/>
      <c r="C662" s="166"/>
      <c r="D662" s="133"/>
      <c r="E662" s="133"/>
      <c r="F662" s="133"/>
      <c r="G662" s="133"/>
      <c r="H662" s="133"/>
      <c r="I662" s="133"/>
      <c r="J662" s="133"/>
      <c r="K662" s="133"/>
      <c r="L662" s="190"/>
      <c r="M662" s="190"/>
      <c r="R662" s="133"/>
      <c r="AD662" s="136"/>
    </row>
    <row r="663" spans="2:30" s="135" customFormat="1" ht="15.75" customHeight="1" x14ac:dyDescent="0.25">
      <c r="B663" s="165"/>
      <c r="C663" s="166"/>
      <c r="D663" s="133"/>
      <c r="E663" s="133"/>
      <c r="F663" s="133"/>
      <c r="G663" s="133"/>
      <c r="H663" s="133"/>
      <c r="I663" s="133"/>
      <c r="J663" s="133"/>
      <c r="K663" s="133"/>
      <c r="L663" s="190"/>
      <c r="M663" s="190"/>
      <c r="R663" s="133"/>
      <c r="AD663" s="136"/>
    </row>
    <row r="664" spans="2:30" s="135" customFormat="1" ht="15.75" customHeight="1" x14ac:dyDescent="0.25">
      <c r="B664" s="165"/>
      <c r="C664" s="166"/>
      <c r="D664" s="133"/>
      <c r="E664" s="133"/>
      <c r="F664" s="133"/>
      <c r="G664" s="133"/>
      <c r="H664" s="133"/>
      <c r="I664" s="133"/>
      <c r="J664" s="133"/>
      <c r="K664" s="133"/>
      <c r="L664" s="190"/>
      <c r="M664" s="190"/>
      <c r="R664" s="133"/>
      <c r="AD664" s="136"/>
    </row>
    <row r="665" spans="2:30" s="135" customFormat="1" ht="15.75" customHeight="1" x14ac:dyDescent="0.25">
      <c r="B665" s="165"/>
      <c r="C665" s="166"/>
      <c r="D665" s="133"/>
      <c r="E665" s="133"/>
      <c r="F665" s="133"/>
      <c r="G665" s="133"/>
      <c r="H665" s="133"/>
      <c r="I665" s="133"/>
      <c r="J665" s="133"/>
      <c r="K665" s="133"/>
      <c r="L665" s="190"/>
      <c r="M665" s="190"/>
      <c r="R665" s="133"/>
      <c r="AD665" s="136"/>
    </row>
    <row r="666" spans="2:30" s="135" customFormat="1" ht="15.75" customHeight="1" x14ac:dyDescent="0.25">
      <c r="B666" s="165"/>
      <c r="C666" s="166"/>
      <c r="D666" s="133"/>
      <c r="E666" s="133"/>
      <c r="F666" s="133"/>
      <c r="G666" s="133"/>
      <c r="H666" s="133"/>
      <c r="I666" s="133"/>
      <c r="J666" s="133"/>
      <c r="K666" s="133"/>
      <c r="L666" s="190"/>
      <c r="M666" s="190"/>
      <c r="R666" s="133"/>
      <c r="AD666" s="136"/>
    </row>
    <row r="667" spans="2:30" s="135" customFormat="1" ht="15.75" customHeight="1" x14ac:dyDescent="0.25">
      <c r="B667" s="165"/>
      <c r="C667" s="166"/>
      <c r="D667" s="133"/>
      <c r="E667" s="133"/>
      <c r="F667" s="133"/>
      <c r="G667" s="133"/>
      <c r="H667" s="133"/>
      <c r="I667" s="133"/>
      <c r="J667" s="133"/>
      <c r="K667" s="133"/>
      <c r="L667" s="190"/>
      <c r="M667" s="190"/>
      <c r="R667" s="133"/>
      <c r="AD667" s="136"/>
    </row>
    <row r="668" spans="2:30" s="135" customFormat="1" ht="15.75" customHeight="1" x14ac:dyDescent="0.25">
      <c r="B668" s="165"/>
      <c r="C668" s="166"/>
      <c r="D668" s="133"/>
      <c r="E668" s="133"/>
      <c r="F668" s="133"/>
      <c r="G668" s="133"/>
      <c r="H668" s="133"/>
      <c r="I668" s="133"/>
      <c r="J668" s="133"/>
      <c r="K668" s="133"/>
      <c r="L668" s="190"/>
      <c r="M668" s="190"/>
      <c r="R668" s="133"/>
      <c r="AD668" s="136"/>
    </row>
    <row r="669" spans="2:30" s="135" customFormat="1" ht="15.75" customHeight="1" x14ac:dyDescent="0.25">
      <c r="B669" s="165"/>
      <c r="C669" s="166"/>
      <c r="D669" s="133"/>
      <c r="E669" s="133"/>
      <c r="F669" s="133"/>
      <c r="G669" s="133"/>
      <c r="H669" s="133"/>
      <c r="I669" s="133"/>
      <c r="J669" s="133"/>
      <c r="K669" s="133"/>
      <c r="L669" s="190"/>
      <c r="M669" s="190"/>
      <c r="R669" s="133"/>
      <c r="AD669" s="136"/>
    </row>
    <row r="670" spans="2:30" s="135" customFormat="1" ht="15.75" customHeight="1" x14ac:dyDescent="0.25">
      <c r="B670" s="165"/>
      <c r="C670" s="166"/>
      <c r="D670" s="133"/>
      <c r="E670" s="133"/>
      <c r="F670" s="133"/>
      <c r="G670" s="133"/>
      <c r="H670" s="133"/>
      <c r="I670" s="133"/>
      <c r="J670" s="133"/>
      <c r="K670" s="133"/>
      <c r="L670" s="190"/>
      <c r="M670" s="190"/>
      <c r="R670" s="133"/>
      <c r="AD670" s="136"/>
    </row>
    <row r="671" spans="2:30" s="135" customFormat="1" ht="15.75" customHeight="1" x14ac:dyDescent="0.25">
      <c r="B671" s="165"/>
      <c r="C671" s="166"/>
      <c r="D671" s="133"/>
      <c r="E671" s="133"/>
      <c r="F671" s="133"/>
      <c r="G671" s="133"/>
      <c r="H671" s="133"/>
      <c r="I671" s="133"/>
      <c r="J671" s="133"/>
      <c r="K671" s="133"/>
      <c r="L671" s="190"/>
      <c r="M671" s="190"/>
      <c r="R671" s="133"/>
      <c r="AD671" s="136"/>
    </row>
    <row r="672" spans="2:30" s="135" customFormat="1" ht="15.75" customHeight="1" x14ac:dyDescent="0.25">
      <c r="B672" s="165"/>
      <c r="C672" s="166"/>
      <c r="D672" s="133"/>
      <c r="E672" s="133"/>
      <c r="F672" s="133"/>
      <c r="G672" s="133"/>
      <c r="H672" s="133"/>
      <c r="I672" s="133"/>
      <c r="J672" s="133"/>
      <c r="K672" s="133"/>
      <c r="L672" s="190"/>
      <c r="M672" s="190"/>
      <c r="R672" s="133"/>
      <c r="AD672" s="136"/>
    </row>
    <row r="673" spans="2:30" s="135" customFormat="1" ht="15.75" customHeight="1" x14ac:dyDescent="0.25">
      <c r="B673" s="165"/>
      <c r="C673" s="166"/>
      <c r="D673" s="133"/>
      <c r="E673" s="133"/>
      <c r="F673" s="133"/>
      <c r="G673" s="133"/>
      <c r="H673" s="133"/>
      <c r="I673" s="133"/>
      <c r="J673" s="133"/>
      <c r="K673" s="133"/>
      <c r="L673" s="190"/>
      <c r="M673" s="190"/>
      <c r="R673" s="133"/>
      <c r="AD673" s="136"/>
    </row>
    <row r="674" spans="2:30" s="135" customFormat="1" ht="15.75" customHeight="1" x14ac:dyDescent="0.25">
      <c r="B674" s="165"/>
      <c r="C674" s="166"/>
      <c r="D674" s="133"/>
      <c r="E674" s="133"/>
      <c r="F674" s="133"/>
      <c r="G674" s="133"/>
      <c r="H674" s="133"/>
      <c r="I674" s="133"/>
      <c r="J674" s="133"/>
      <c r="K674" s="133"/>
      <c r="L674" s="190"/>
      <c r="M674" s="190"/>
      <c r="R674" s="133"/>
      <c r="AD674" s="136"/>
    </row>
    <row r="675" spans="2:30" s="135" customFormat="1" ht="15.75" customHeight="1" x14ac:dyDescent="0.25">
      <c r="B675" s="165"/>
      <c r="C675" s="166"/>
      <c r="D675" s="133"/>
      <c r="E675" s="133"/>
      <c r="F675" s="133"/>
      <c r="G675" s="133"/>
      <c r="H675" s="133"/>
      <c r="I675" s="133"/>
      <c r="J675" s="133"/>
      <c r="K675" s="133"/>
      <c r="L675" s="190"/>
      <c r="M675" s="190"/>
      <c r="R675" s="133"/>
      <c r="AD675" s="136"/>
    </row>
    <row r="676" spans="2:30" s="135" customFormat="1" ht="15.75" customHeight="1" x14ac:dyDescent="0.25">
      <c r="B676" s="165"/>
      <c r="C676" s="166"/>
      <c r="D676" s="133"/>
      <c r="E676" s="133"/>
      <c r="F676" s="133"/>
      <c r="G676" s="133"/>
      <c r="H676" s="133"/>
      <c r="I676" s="133"/>
      <c r="J676" s="133"/>
      <c r="K676" s="133"/>
      <c r="L676" s="190"/>
      <c r="M676" s="190"/>
      <c r="R676" s="133"/>
      <c r="AD676" s="136"/>
    </row>
    <row r="677" spans="2:30" s="135" customFormat="1" ht="15.75" customHeight="1" x14ac:dyDescent="0.25">
      <c r="B677" s="165"/>
      <c r="C677" s="166"/>
      <c r="D677" s="133"/>
      <c r="E677" s="133"/>
      <c r="F677" s="133"/>
      <c r="G677" s="133"/>
      <c r="H677" s="133"/>
      <c r="I677" s="133"/>
      <c r="J677" s="133"/>
      <c r="K677" s="133"/>
      <c r="L677" s="190"/>
      <c r="M677" s="190"/>
      <c r="R677" s="133"/>
      <c r="AD677" s="136"/>
    </row>
    <row r="678" spans="2:30" s="135" customFormat="1" ht="15.75" customHeight="1" x14ac:dyDescent="0.25">
      <c r="B678" s="165"/>
      <c r="C678" s="166"/>
      <c r="D678" s="133"/>
      <c r="E678" s="133"/>
      <c r="F678" s="133"/>
      <c r="G678" s="133"/>
      <c r="H678" s="133"/>
      <c r="I678" s="133"/>
      <c r="J678" s="133"/>
      <c r="K678" s="133"/>
      <c r="L678" s="190"/>
      <c r="M678" s="190"/>
      <c r="R678" s="133"/>
      <c r="AD678" s="136"/>
    </row>
    <row r="679" spans="2:30" s="135" customFormat="1" ht="15.75" customHeight="1" x14ac:dyDescent="0.25">
      <c r="B679" s="165"/>
      <c r="C679" s="166"/>
      <c r="D679" s="133"/>
      <c r="E679" s="133"/>
      <c r="F679" s="133"/>
      <c r="G679" s="133"/>
      <c r="H679" s="133"/>
      <c r="I679" s="133"/>
      <c r="J679" s="133"/>
      <c r="K679" s="133"/>
      <c r="L679" s="190"/>
      <c r="M679" s="190"/>
      <c r="R679" s="133"/>
      <c r="AD679" s="136"/>
    </row>
    <row r="680" spans="2:30" s="135" customFormat="1" ht="15.75" customHeight="1" x14ac:dyDescent="0.25">
      <c r="B680" s="165"/>
      <c r="C680" s="166"/>
      <c r="D680" s="133"/>
      <c r="E680" s="133"/>
      <c r="F680" s="133"/>
      <c r="G680" s="133"/>
      <c r="H680" s="133"/>
      <c r="I680" s="133"/>
      <c r="J680" s="133"/>
      <c r="K680" s="133"/>
      <c r="L680" s="190"/>
      <c r="M680" s="190"/>
      <c r="R680" s="133"/>
      <c r="AD680" s="136"/>
    </row>
    <row r="681" spans="2:30" s="135" customFormat="1" ht="15.75" customHeight="1" x14ac:dyDescent="0.25">
      <c r="B681" s="165"/>
      <c r="C681" s="166"/>
      <c r="D681" s="133"/>
      <c r="E681" s="133"/>
      <c r="F681" s="133"/>
      <c r="G681" s="133"/>
      <c r="H681" s="133"/>
      <c r="I681" s="133"/>
      <c r="J681" s="133"/>
      <c r="K681" s="133"/>
      <c r="L681" s="190"/>
      <c r="M681" s="190"/>
      <c r="R681" s="133"/>
      <c r="AD681" s="136"/>
    </row>
    <row r="682" spans="2:30" s="135" customFormat="1" ht="15.75" customHeight="1" x14ac:dyDescent="0.25">
      <c r="B682" s="165"/>
      <c r="C682" s="166"/>
      <c r="D682" s="133"/>
      <c r="E682" s="133"/>
      <c r="F682" s="133"/>
      <c r="G682" s="133"/>
      <c r="H682" s="133"/>
      <c r="I682" s="133"/>
      <c r="J682" s="133"/>
      <c r="K682" s="133"/>
      <c r="L682" s="190"/>
      <c r="M682" s="190"/>
      <c r="R682" s="133"/>
      <c r="AD682" s="136"/>
    </row>
    <row r="683" spans="2:30" s="135" customFormat="1" ht="15.75" customHeight="1" x14ac:dyDescent="0.25">
      <c r="B683" s="165"/>
      <c r="C683" s="166"/>
      <c r="D683" s="133"/>
      <c r="E683" s="133"/>
      <c r="F683" s="133"/>
      <c r="G683" s="133"/>
      <c r="H683" s="133"/>
      <c r="I683" s="133"/>
      <c r="J683" s="133"/>
      <c r="K683" s="133"/>
      <c r="L683" s="190"/>
      <c r="M683" s="190"/>
      <c r="R683" s="133"/>
      <c r="AD683" s="136"/>
    </row>
    <row r="684" spans="2:30" s="135" customFormat="1" ht="15.75" customHeight="1" x14ac:dyDescent="0.25">
      <c r="B684" s="165"/>
      <c r="C684" s="166"/>
      <c r="D684" s="133"/>
      <c r="E684" s="133"/>
      <c r="F684" s="133"/>
      <c r="G684" s="133"/>
      <c r="H684" s="133"/>
      <c r="I684" s="133"/>
      <c r="J684" s="133"/>
      <c r="K684" s="133"/>
      <c r="L684" s="190"/>
      <c r="M684" s="190"/>
      <c r="R684" s="133"/>
      <c r="AD684" s="136"/>
    </row>
    <row r="685" spans="2:30" s="135" customFormat="1" ht="15.75" customHeight="1" x14ac:dyDescent="0.25">
      <c r="B685" s="165"/>
      <c r="C685" s="166"/>
      <c r="D685" s="133"/>
      <c r="E685" s="133"/>
      <c r="F685" s="133"/>
      <c r="G685" s="133"/>
      <c r="H685" s="133"/>
      <c r="I685" s="133"/>
      <c r="J685" s="133"/>
      <c r="K685" s="133"/>
      <c r="L685" s="190"/>
      <c r="M685" s="190"/>
      <c r="R685" s="133"/>
      <c r="AD685" s="136"/>
    </row>
    <row r="686" spans="2:30" s="135" customFormat="1" ht="15.75" customHeight="1" x14ac:dyDescent="0.25">
      <c r="B686" s="165"/>
      <c r="C686" s="166"/>
      <c r="D686" s="133"/>
      <c r="E686" s="133"/>
      <c r="F686" s="133"/>
      <c r="G686" s="133"/>
      <c r="H686" s="133"/>
      <c r="I686" s="133"/>
      <c r="J686" s="133"/>
      <c r="K686" s="133"/>
      <c r="L686" s="190"/>
      <c r="M686" s="190"/>
      <c r="R686" s="133"/>
      <c r="AD686" s="136"/>
    </row>
    <row r="687" spans="2:30" s="135" customFormat="1" ht="15.75" customHeight="1" x14ac:dyDescent="0.25">
      <c r="B687" s="165"/>
      <c r="C687" s="166"/>
      <c r="D687" s="133"/>
      <c r="E687" s="133"/>
      <c r="F687" s="133"/>
      <c r="G687" s="133"/>
      <c r="H687" s="133"/>
      <c r="I687" s="133"/>
      <c r="J687" s="133"/>
      <c r="K687" s="133"/>
      <c r="L687" s="190"/>
      <c r="M687" s="190"/>
      <c r="R687" s="133"/>
      <c r="AD687" s="136"/>
    </row>
    <row r="688" spans="2:30" s="135" customFormat="1" ht="15.75" customHeight="1" x14ac:dyDescent="0.25">
      <c r="B688" s="165"/>
      <c r="C688" s="166"/>
      <c r="D688" s="133"/>
      <c r="E688" s="133"/>
      <c r="F688" s="133"/>
      <c r="G688" s="133"/>
      <c r="H688" s="133"/>
      <c r="I688" s="133"/>
      <c r="J688" s="133"/>
      <c r="K688" s="133"/>
      <c r="L688" s="190"/>
      <c r="M688" s="190"/>
      <c r="R688" s="133"/>
      <c r="AD688" s="136"/>
    </row>
    <row r="689" spans="2:30" s="135" customFormat="1" ht="15.75" customHeight="1" x14ac:dyDescent="0.25">
      <c r="B689" s="165"/>
      <c r="C689" s="166"/>
      <c r="D689" s="133"/>
      <c r="E689" s="133"/>
      <c r="F689" s="133"/>
      <c r="G689" s="133"/>
      <c r="H689" s="133"/>
      <c r="I689" s="133"/>
      <c r="J689" s="133"/>
      <c r="K689" s="133"/>
      <c r="L689" s="190"/>
      <c r="M689" s="190"/>
      <c r="R689" s="133"/>
      <c r="AD689" s="136"/>
    </row>
    <row r="690" spans="2:30" s="135" customFormat="1" ht="15.75" customHeight="1" x14ac:dyDescent="0.25">
      <c r="B690" s="165"/>
      <c r="C690" s="166"/>
      <c r="D690" s="133"/>
      <c r="E690" s="133"/>
      <c r="F690" s="133"/>
      <c r="G690" s="133"/>
      <c r="H690" s="133"/>
      <c r="I690" s="133"/>
      <c r="J690" s="133"/>
      <c r="K690" s="133"/>
      <c r="L690" s="190"/>
      <c r="M690" s="190"/>
      <c r="R690" s="133"/>
      <c r="AD690" s="136"/>
    </row>
    <row r="691" spans="2:30" s="135" customFormat="1" ht="15.75" customHeight="1" x14ac:dyDescent="0.25">
      <c r="B691" s="165"/>
      <c r="C691" s="166"/>
      <c r="D691" s="133"/>
      <c r="E691" s="133"/>
      <c r="F691" s="133"/>
      <c r="G691" s="133"/>
      <c r="H691" s="133"/>
      <c r="I691" s="133"/>
      <c r="J691" s="133"/>
      <c r="K691" s="133"/>
      <c r="L691" s="190"/>
      <c r="M691" s="190"/>
      <c r="R691" s="133"/>
      <c r="AD691" s="136"/>
    </row>
    <row r="692" spans="2:30" s="135" customFormat="1" ht="15.75" customHeight="1" x14ac:dyDescent="0.25">
      <c r="B692" s="165"/>
      <c r="C692" s="166"/>
      <c r="D692" s="133"/>
      <c r="E692" s="133"/>
      <c r="F692" s="133"/>
      <c r="G692" s="133"/>
      <c r="H692" s="133"/>
      <c r="I692" s="133"/>
      <c r="J692" s="133"/>
      <c r="K692" s="133"/>
      <c r="L692" s="190"/>
      <c r="M692" s="190"/>
      <c r="R692" s="133"/>
      <c r="AD692" s="136"/>
    </row>
    <row r="693" spans="2:30" s="135" customFormat="1" ht="15.75" customHeight="1" x14ac:dyDescent="0.25">
      <c r="B693" s="165"/>
      <c r="C693" s="166"/>
      <c r="D693" s="133"/>
      <c r="E693" s="133"/>
      <c r="F693" s="133"/>
      <c r="G693" s="133"/>
      <c r="H693" s="133"/>
      <c r="I693" s="133"/>
      <c r="J693" s="133"/>
      <c r="K693" s="133"/>
      <c r="L693" s="190"/>
      <c r="M693" s="190"/>
      <c r="R693" s="133"/>
      <c r="AD693" s="136"/>
    </row>
    <row r="694" spans="2:30" s="135" customFormat="1" ht="15.75" customHeight="1" x14ac:dyDescent="0.25">
      <c r="B694" s="165"/>
      <c r="C694" s="166"/>
      <c r="D694" s="133"/>
      <c r="E694" s="133"/>
      <c r="F694" s="133"/>
      <c r="G694" s="133"/>
      <c r="H694" s="133"/>
      <c r="I694" s="133"/>
      <c r="J694" s="133"/>
      <c r="K694" s="133"/>
      <c r="L694" s="190"/>
      <c r="M694" s="190"/>
      <c r="R694" s="133"/>
      <c r="AD694" s="136"/>
    </row>
    <row r="695" spans="2:30" s="135" customFormat="1" ht="15.75" customHeight="1" x14ac:dyDescent="0.25">
      <c r="B695" s="165"/>
      <c r="C695" s="166"/>
      <c r="D695" s="133"/>
      <c r="E695" s="133"/>
      <c r="F695" s="133"/>
      <c r="G695" s="133"/>
      <c r="H695" s="133"/>
      <c r="I695" s="133"/>
      <c r="J695" s="133"/>
      <c r="K695" s="133"/>
      <c r="L695" s="190"/>
      <c r="M695" s="190"/>
      <c r="R695" s="133"/>
      <c r="AD695" s="136"/>
    </row>
    <row r="696" spans="2:30" s="135" customFormat="1" ht="15.75" customHeight="1" x14ac:dyDescent="0.25">
      <c r="B696" s="165"/>
      <c r="C696" s="166"/>
      <c r="D696" s="133"/>
      <c r="E696" s="133"/>
      <c r="F696" s="133"/>
      <c r="G696" s="133"/>
      <c r="H696" s="133"/>
      <c r="I696" s="133"/>
      <c r="J696" s="133"/>
      <c r="K696" s="133"/>
      <c r="L696" s="190"/>
      <c r="M696" s="190"/>
      <c r="R696" s="133"/>
      <c r="AD696" s="136"/>
    </row>
    <row r="697" spans="2:30" s="135" customFormat="1" ht="15.75" customHeight="1" x14ac:dyDescent="0.25">
      <c r="B697" s="165"/>
      <c r="C697" s="166"/>
      <c r="D697" s="133"/>
      <c r="E697" s="133"/>
      <c r="F697" s="133"/>
      <c r="G697" s="133"/>
      <c r="H697" s="133"/>
      <c r="I697" s="133"/>
      <c r="J697" s="133"/>
      <c r="K697" s="133"/>
      <c r="L697" s="190"/>
      <c r="M697" s="190"/>
      <c r="R697" s="133"/>
      <c r="AD697" s="136"/>
    </row>
    <row r="698" spans="2:30" s="135" customFormat="1" ht="15.75" customHeight="1" x14ac:dyDescent="0.25">
      <c r="B698" s="165"/>
      <c r="C698" s="166"/>
      <c r="D698" s="133"/>
      <c r="E698" s="133"/>
      <c r="F698" s="133"/>
      <c r="G698" s="133"/>
      <c r="H698" s="133"/>
      <c r="I698" s="133"/>
      <c r="J698" s="133"/>
      <c r="K698" s="133"/>
      <c r="L698" s="190"/>
      <c r="M698" s="190"/>
      <c r="R698" s="133"/>
      <c r="AD698" s="136"/>
    </row>
    <row r="699" spans="2:30" s="135" customFormat="1" ht="15.75" customHeight="1" x14ac:dyDescent="0.25">
      <c r="B699" s="165"/>
      <c r="C699" s="166"/>
      <c r="D699" s="133"/>
      <c r="E699" s="133"/>
      <c r="F699" s="133"/>
      <c r="G699" s="133"/>
      <c r="H699" s="133"/>
      <c r="I699" s="133"/>
      <c r="J699" s="133"/>
      <c r="K699" s="133"/>
      <c r="L699" s="190"/>
      <c r="M699" s="190"/>
      <c r="R699" s="133"/>
      <c r="AD699" s="136"/>
    </row>
    <row r="700" spans="2:30" s="135" customFormat="1" ht="15.75" customHeight="1" x14ac:dyDescent="0.25">
      <c r="B700" s="165"/>
      <c r="C700" s="166"/>
      <c r="D700" s="133"/>
      <c r="E700" s="133"/>
      <c r="F700" s="133"/>
      <c r="G700" s="133"/>
      <c r="H700" s="133"/>
      <c r="I700" s="133"/>
      <c r="J700" s="133"/>
      <c r="K700" s="133"/>
      <c r="L700" s="190"/>
      <c r="M700" s="190"/>
      <c r="R700" s="133"/>
      <c r="AD700" s="136"/>
    </row>
    <row r="701" spans="2:30" s="135" customFormat="1" ht="15.75" customHeight="1" x14ac:dyDescent="0.25">
      <c r="B701" s="165"/>
      <c r="C701" s="166"/>
      <c r="D701" s="133"/>
      <c r="E701" s="133"/>
      <c r="F701" s="133"/>
      <c r="G701" s="133"/>
      <c r="H701" s="133"/>
      <c r="I701" s="133"/>
      <c r="J701" s="133"/>
      <c r="K701" s="133"/>
      <c r="L701" s="190"/>
      <c r="M701" s="190"/>
      <c r="R701" s="133"/>
      <c r="AD701" s="136"/>
    </row>
    <row r="702" spans="2:30" s="135" customFormat="1" ht="15.75" customHeight="1" x14ac:dyDescent="0.25">
      <c r="B702" s="165"/>
      <c r="C702" s="166"/>
      <c r="D702" s="133"/>
      <c r="E702" s="133"/>
      <c r="F702" s="133"/>
      <c r="G702" s="133"/>
      <c r="H702" s="133"/>
      <c r="I702" s="133"/>
      <c r="J702" s="133"/>
      <c r="K702" s="133"/>
      <c r="L702" s="190"/>
      <c r="M702" s="190"/>
      <c r="R702" s="133"/>
      <c r="AD702" s="136"/>
    </row>
    <row r="703" spans="2:30" s="135" customFormat="1" ht="15.75" customHeight="1" x14ac:dyDescent="0.25">
      <c r="B703" s="165"/>
      <c r="C703" s="166"/>
      <c r="D703" s="133"/>
      <c r="E703" s="133"/>
      <c r="F703" s="133"/>
      <c r="G703" s="133"/>
      <c r="H703" s="133"/>
      <c r="I703" s="133"/>
      <c r="J703" s="133"/>
      <c r="K703" s="133"/>
      <c r="L703" s="190"/>
      <c r="M703" s="190"/>
      <c r="R703" s="133"/>
      <c r="AD703" s="136"/>
    </row>
    <row r="704" spans="2:30" s="135" customFormat="1" ht="15.75" customHeight="1" x14ac:dyDescent="0.25">
      <c r="B704" s="165"/>
      <c r="C704" s="166"/>
      <c r="D704" s="133"/>
      <c r="E704" s="133"/>
      <c r="F704" s="133"/>
      <c r="G704" s="133"/>
      <c r="H704" s="133"/>
      <c r="I704" s="133"/>
      <c r="J704" s="133"/>
      <c r="K704" s="133"/>
      <c r="L704" s="190"/>
      <c r="M704" s="190"/>
      <c r="R704" s="133"/>
      <c r="AD704" s="136"/>
    </row>
    <row r="705" spans="2:30" s="135" customFormat="1" ht="15.75" customHeight="1" x14ac:dyDescent="0.25">
      <c r="B705" s="165"/>
      <c r="C705" s="166"/>
      <c r="D705" s="133"/>
      <c r="E705" s="133"/>
      <c r="F705" s="133"/>
      <c r="G705" s="133"/>
      <c r="H705" s="133"/>
      <c r="I705" s="133"/>
      <c r="J705" s="133"/>
      <c r="K705" s="133"/>
      <c r="L705" s="190"/>
      <c r="M705" s="190"/>
      <c r="R705" s="133"/>
      <c r="AD705" s="136"/>
    </row>
    <row r="706" spans="2:30" s="135" customFormat="1" ht="15.75" customHeight="1" x14ac:dyDescent="0.25">
      <c r="B706" s="165"/>
      <c r="C706" s="166"/>
      <c r="D706" s="133"/>
      <c r="E706" s="133"/>
      <c r="F706" s="133"/>
      <c r="G706" s="133"/>
      <c r="H706" s="133"/>
      <c r="I706" s="133"/>
      <c r="J706" s="133"/>
      <c r="K706" s="133"/>
      <c r="L706" s="190"/>
      <c r="M706" s="190"/>
      <c r="R706" s="133"/>
      <c r="AD706" s="136"/>
    </row>
    <row r="707" spans="2:30" s="135" customFormat="1" ht="15.75" customHeight="1" x14ac:dyDescent="0.25">
      <c r="B707" s="165"/>
      <c r="C707" s="166"/>
      <c r="D707" s="133"/>
      <c r="E707" s="133"/>
      <c r="F707" s="133"/>
      <c r="G707" s="133"/>
      <c r="H707" s="133"/>
      <c r="I707" s="133"/>
      <c r="J707" s="133"/>
      <c r="K707" s="133"/>
      <c r="L707" s="190"/>
      <c r="M707" s="190"/>
      <c r="R707" s="133"/>
      <c r="AD707" s="136"/>
    </row>
    <row r="708" spans="2:30" s="135" customFormat="1" ht="15.75" customHeight="1" x14ac:dyDescent="0.25">
      <c r="B708" s="165"/>
      <c r="C708" s="166"/>
      <c r="D708" s="133"/>
      <c r="E708" s="133"/>
      <c r="F708" s="133"/>
      <c r="G708" s="133"/>
      <c r="H708" s="133"/>
      <c r="I708" s="133"/>
      <c r="J708" s="133"/>
      <c r="K708" s="133"/>
      <c r="L708" s="190"/>
      <c r="M708" s="190"/>
      <c r="R708" s="133"/>
      <c r="AD708" s="136"/>
    </row>
    <row r="709" spans="2:30" s="135" customFormat="1" ht="15.75" customHeight="1" x14ac:dyDescent="0.25">
      <c r="B709" s="165"/>
      <c r="C709" s="166"/>
      <c r="D709" s="133"/>
      <c r="E709" s="133"/>
      <c r="F709" s="133"/>
      <c r="G709" s="133"/>
      <c r="H709" s="133"/>
      <c r="I709" s="133"/>
      <c r="J709" s="133"/>
      <c r="K709" s="133"/>
      <c r="L709" s="190"/>
      <c r="M709" s="190"/>
      <c r="R709" s="133"/>
      <c r="AD709" s="136"/>
    </row>
    <row r="710" spans="2:30" s="135" customFormat="1" ht="15.75" customHeight="1" x14ac:dyDescent="0.25">
      <c r="B710" s="165"/>
      <c r="C710" s="166"/>
      <c r="D710" s="133"/>
      <c r="E710" s="133"/>
      <c r="F710" s="133"/>
      <c r="G710" s="133"/>
      <c r="H710" s="133"/>
      <c r="I710" s="133"/>
      <c r="J710" s="133"/>
      <c r="K710" s="133"/>
      <c r="L710" s="190"/>
      <c r="M710" s="190"/>
      <c r="R710" s="133"/>
      <c r="AD710" s="136"/>
    </row>
    <row r="711" spans="2:30" s="135" customFormat="1" ht="15.75" customHeight="1" x14ac:dyDescent="0.25">
      <c r="B711" s="165"/>
      <c r="C711" s="166"/>
      <c r="D711" s="133"/>
      <c r="E711" s="133"/>
      <c r="F711" s="133"/>
      <c r="G711" s="133"/>
      <c r="H711" s="133"/>
      <c r="I711" s="133"/>
      <c r="J711" s="133"/>
      <c r="K711" s="133"/>
      <c r="L711" s="190"/>
      <c r="M711" s="190"/>
      <c r="R711" s="133"/>
      <c r="AD711" s="136"/>
    </row>
    <row r="712" spans="2:30" s="135" customFormat="1" ht="15.75" customHeight="1" x14ac:dyDescent="0.25">
      <c r="B712" s="165"/>
      <c r="C712" s="166"/>
      <c r="D712" s="133"/>
      <c r="E712" s="133"/>
      <c r="F712" s="133"/>
      <c r="G712" s="133"/>
      <c r="H712" s="133"/>
      <c r="I712" s="133"/>
      <c r="J712" s="133"/>
      <c r="K712" s="133"/>
      <c r="L712" s="190"/>
      <c r="M712" s="190"/>
      <c r="R712" s="133"/>
      <c r="AD712" s="136"/>
    </row>
    <row r="713" spans="2:30" s="135" customFormat="1" ht="15.75" customHeight="1" x14ac:dyDescent="0.25">
      <c r="B713" s="165"/>
      <c r="C713" s="166"/>
      <c r="D713" s="133"/>
      <c r="E713" s="133"/>
      <c r="F713" s="133"/>
      <c r="G713" s="133"/>
      <c r="H713" s="133"/>
      <c r="I713" s="133"/>
      <c r="J713" s="133"/>
      <c r="K713" s="133"/>
      <c r="L713" s="190"/>
      <c r="M713" s="190"/>
      <c r="R713" s="133"/>
      <c r="AD713" s="136"/>
    </row>
    <row r="714" spans="2:30" s="135" customFormat="1" ht="15.75" customHeight="1" x14ac:dyDescent="0.25">
      <c r="B714" s="165"/>
      <c r="C714" s="166"/>
      <c r="D714" s="133"/>
      <c r="E714" s="133"/>
      <c r="F714" s="133"/>
      <c r="G714" s="133"/>
      <c r="H714" s="133"/>
      <c r="I714" s="133"/>
      <c r="J714" s="133"/>
      <c r="K714" s="133"/>
      <c r="L714" s="190"/>
      <c r="M714" s="190"/>
      <c r="R714" s="133"/>
      <c r="AD714" s="136"/>
    </row>
    <row r="715" spans="2:30" s="135" customFormat="1" ht="15.75" customHeight="1" x14ac:dyDescent="0.25">
      <c r="B715" s="165"/>
      <c r="C715" s="166"/>
      <c r="D715" s="133"/>
      <c r="E715" s="133"/>
      <c r="F715" s="133"/>
      <c r="G715" s="133"/>
      <c r="H715" s="133"/>
      <c r="I715" s="133"/>
      <c r="J715" s="133"/>
      <c r="K715" s="133"/>
      <c r="L715" s="190"/>
      <c r="M715" s="190"/>
      <c r="R715" s="133"/>
      <c r="AD715" s="136"/>
    </row>
    <row r="716" spans="2:30" s="135" customFormat="1" ht="15.75" customHeight="1" x14ac:dyDescent="0.25">
      <c r="B716" s="165"/>
      <c r="C716" s="166"/>
      <c r="D716" s="133"/>
      <c r="E716" s="133"/>
      <c r="F716" s="133"/>
      <c r="G716" s="133"/>
      <c r="H716" s="133"/>
      <c r="I716" s="133"/>
      <c r="J716" s="133"/>
      <c r="K716" s="133"/>
      <c r="L716" s="190"/>
      <c r="M716" s="190"/>
      <c r="R716" s="133"/>
      <c r="AD716" s="136"/>
    </row>
    <row r="717" spans="2:30" s="135" customFormat="1" ht="15.75" customHeight="1" x14ac:dyDescent="0.25">
      <c r="B717" s="165"/>
      <c r="C717" s="166"/>
      <c r="D717" s="133"/>
      <c r="E717" s="133"/>
      <c r="F717" s="133"/>
      <c r="G717" s="133"/>
      <c r="H717" s="133"/>
      <c r="I717" s="133"/>
      <c r="J717" s="133"/>
      <c r="K717" s="133"/>
      <c r="L717" s="190"/>
      <c r="M717" s="190"/>
      <c r="R717" s="133"/>
      <c r="AD717" s="136"/>
    </row>
    <row r="718" spans="2:30" s="135" customFormat="1" ht="15.75" customHeight="1" x14ac:dyDescent="0.25">
      <c r="B718" s="165"/>
      <c r="C718" s="166"/>
      <c r="D718" s="133"/>
      <c r="E718" s="133"/>
      <c r="F718" s="133"/>
      <c r="G718" s="133"/>
      <c r="H718" s="133"/>
      <c r="I718" s="133"/>
      <c r="J718" s="133"/>
      <c r="K718" s="133"/>
      <c r="L718" s="190"/>
      <c r="M718" s="190"/>
      <c r="R718" s="133"/>
      <c r="AD718" s="136"/>
    </row>
    <row r="719" spans="2:30" s="135" customFormat="1" ht="15.75" customHeight="1" x14ac:dyDescent="0.25">
      <c r="B719" s="165"/>
      <c r="C719" s="166"/>
      <c r="D719" s="133"/>
      <c r="E719" s="133"/>
      <c r="F719" s="133"/>
      <c r="G719" s="133"/>
      <c r="H719" s="133"/>
      <c r="I719" s="133"/>
      <c r="J719" s="133"/>
      <c r="K719" s="133"/>
      <c r="L719" s="190"/>
      <c r="M719" s="190"/>
      <c r="R719" s="133"/>
      <c r="AD719" s="136"/>
    </row>
    <row r="720" spans="2:30" s="135" customFormat="1" ht="15.75" customHeight="1" x14ac:dyDescent="0.25">
      <c r="B720" s="165"/>
      <c r="C720" s="166"/>
      <c r="D720" s="133"/>
      <c r="E720" s="133"/>
      <c r="F720" s="133"/>
      <c r="G720" s="133"/>
      <c r="H720" s="133"/>
      <c r="I720" s="133"/>
      <c r="J720" s="133"/>
      <c r="K720" s="133"/>
      <c r="L720" s="190"/>
      <c r="M720" s="190"/>
      <c r="R720" s="133"/>
      <c r="AD720" s="136"/>
    </row>
    <row r="721" spans="2:30" s="135" customFormat="1" ht="15.75" customHeight="1" x14ac:dyDescent="0.25">
      <c r="B721" s="165"/>
      <c r="C721" s="166"/>
      <c r="D721" s="133"/>
      <c r="E721" s="133"/>
      <c r="F721" s="133"/>
      <c r="G721" s="133"/>
      <c r="H721" s="133"/>
      <c r="I721" s="133"/>
      <c r="J721" s="133"/>
      <c r="K721" s="133"/>
      <c r="L721" s="190"/>
      <c r="M721" s="190"/>
      <c r="R721" s="133"/>
      <c r="AD721" s="136"/>
    </row>
    <row r="722" spans="2:30" s="135" customFormat="1" ht="15.75" customHeight="1" x14ac:dyDescent="0.25">
      <c r="B722" s="165"/>
      <c r="C722" s="166"/>
      <c r="D722" s="133"/>
      <c r="E722" s="133"/>
      <c r="F722" s="133"/>
      <c r="G722" s="133"/>
      <c r="H722" s="133"/>
      <c r="I722" s="133"/>
      <c r="J722" s="133"/>
      <c r="K722" s="133"/>
      <c r="L722" s="190"/>
      <c r="M722" s="190"/>
      <c r="R722" s="133"/>
      <c r="AD722" s="136"/>
    </row>
    <row r="723" spans="2:30" s="135" customFormat="1" ht="15.75" customHeight="1" x14ac:dyDescent="0.25">
      <c r="B723" s="165"/>
      <c r="C723" s="166"/>
      <c r="D723" s="133"/>
      <c r="E723" s="133"/>
      <c r="F723" s="133"/>
      <c r="G723" s="133"/>
      <c r="H723" s="133"/>
      <c r="I723" s="133"/>
      <c r="J723" s="133"/>
      <c r="K723" s="133"/>
      <c r="L723" s="190"/>
      <c r="M723" s="190"/>
      <c r="R723" s="133"/>
      <c r="AD723" s="136"/>
    </row>
    <row r="724" spans="2:30" s="135" customFormat="1" ht="15.75" customHeight="1" x14ac:dyDescent="0.25">
      <c r="B724" s="165"/>
      <c r="C724" s="166"/>
      <c r="D724" s="133"/>
      <c r="E724" s="133"/>
      <c r="F724" s="133"/>
      <c r="G724" s="133"/>
      <c r="H724" s="133"/>
      <c r="I724" s="133"/>
      <c r="J724" s="133"/>
      <c r="K724" s="133"/>
      <c r="L724" s="190"/>
      <c r="M724" s="190"/>
      <c r="R724" s="133"/>
      <c r="AD724" s="136"/>
    </row>
    <row r="725" spans="2:30" s="135" customFormat="1" ht="15.75" customHeight="1" x14ac:dyDescent="0.25">
      <c r="B725" s="165"/>
      <c r="C725" s="166"/>
      <c r="D725" s="133"/>
      <c r="E725" s="133"/>
      <c r="F725" s="133"/>
      <c r="G725" s="133"/>
      <c r="H725" s="133"/>
      <c r="I725" s="133"/>
      <c r="J725" s="133"/>
      <c r="K725" s="133"/>
      <c r="L725" s="190"/>
      <c r="M725" s="190"/>
      <c r="R725" s="133"/>
      <c r="AD725" s="136"/>
    </row>
    <row r="726" spans="2:30" s="135" customFormat="1" ht="15.75" customHeight="1" x14ac:dyDescent="0.25">
      <c r="B726" s="165"/>
      <c r="C726" s="166"/>
      <c r="D726" s="133"/>
      <c r="E726" s="133"/>
      <c r="F726" s="133"/>
      <c r="G726" s="133"/>
      <c r="H726" s="133"/>
      <c r="I726" s="133"/>
      <c r="J726" s="133"/>
      <c r="K726" s="133"/>
      <c r="L726" s="190"/>
      <c r="M726" s="190"/>
      <c r="R726" s="133"/>
      <c r="AD726" s="136"/>
    </row>
    <row r="727" spans="2:30" s="135" customFormat="1" ht="15.75" customHeight="1" x14ac:dyDescent="0.25">
      <c r="B727" s="165"/>
      <c r="C727" s="166"/>
      <c r="D727" s="133"/>
      <c r="E727" s="133"/>
      <c r="F727" s="133"/>
      <c r="G727" s="133"/>
      <c r="H727" s="133"/>
      <c r="I727" s="133"/>
      <c r="J727" s="133"/>
      <c r="K727" s="133"/>
      <c r="L727" s="190"/>
      <c r="M727" s="190"/>
      <c r="R727" s="133"/>
      <c r="AD727" s="136"/>
    </row>
    <row r="728" spans="2:30" s="135" customFormat="1" ht="15.75" customHeight="1" x14ac:dyDescent="0.25">
      <c r="B728" s="165"/>
      <c r="C728" s="166"/>
      <c r="D728" s="133"/>
      <c r="E728" s="133"/>
      <c r="F728" s="133"/>
      <c r="G728" s="133"/>
      <c r="H728" s="133"/>
      <c r="I728" s="133"/>
      <c r="J728" s="133"/>
      <c r="K728" s="133"/>
      <c r="L728" s="190"/>
      <c r="M728" s="190"/>
      <c r="R728" s="133"/>
      <c r="AD728" s="136"/>
    </row>
    <row r="729" spans="2:30" s="135" customFormat="1" ht="15.75" customHeight="1" x14ac:dyDescent="0.25">
      <c r="B729" s="165"/>
      <c r="C729" s="166"/>
      <c r="D729" s="133"/>
      <c r="E729" s="133"/>
      <c r="F729" s="133"/>
      <c r="G729" s="133"/>
      <c r="H729" s="133"/>
      <c r="I729" s="133"/>
      <c r="J729" s="133"/>
      <c r="K729" s="133"/>
      <c r="L729" s="190"/>
      <c r="M729" s="190"/>
      <c r="R729" s="133"/>
      <c r="AD729" s="136"/>
    </row>
    <row r="730" spans="2:30" s="135" customFormat="1" ht="15.75" customHeight="1" x14ac:dyDescent="0.25">
      <c r="B730" s="165"/>
      <c r="C730" s="166"/>
      <c r="D730" s="133"/>
      <c r="E730" s="133"/>
      <c r="F730" s="133"/>
      <c r="G730" s="133"/>
      <c r="H730" s="133"/>
      <c r="I730" s="133"/>
      <c r="J730" s="133"/>
      <c r="K730" s="133"/>
      <c r="L730" s="190"/>
      <c r="M730" s="190"/>
      <c r="R730" s="133"/>
      <c r="AD730" s="136"/>
    </row>
    <row r="731" spans="2:30" s="135" customFormat="1" ht="15.75" customHeight="1" x14ac:dyDescent="0.25">
      <c r="B731" s="165"/>
      <c r="C731" s="166"/>
      <c r="D731" s="133"/>
      <c r="E731" s="133"/>
      <c r="F731" s="133"/>
      <c r="G731" s="133"/>
      <c r="H731" s="133"/>
      <c r="I731" s="133"/>
      <c r="J731" s="133"/>
      <c r="K731" s="133"/>
      <c r="L731" s="190"/>
      <c r="M731" s="190"/>
      <c r="R731" s="133"/>
      <c r="AD731" s="136"/>
    </row>
    <row r="732" spans="2:30" s="135" customFormat="1" ht="15.75" customHeight="1" x14ac:dyDescent="0.25">
      <c r="B732" s="165"/>
      <c r="C732" s="166"/>
      <c r="D732" s="133"/>
      <c r="E732" s="133"/>
      <c r="F732" s="133"/>
      <c r="G732" s="133"/>
      <c r="H732" s="133"/>
      <c r="I732" s="133"/>
      <c r="J732" s="133"/>
      <c r="K732" s="133"/>
      <c r="L732" s="190"/>
      <c r="M732" s="190"/>
      <c r="R732" s="133"/>
      <c r="AD732" s="136"/>
    </row>
    <row r="733" spans="2:30" s="135" customFormat="1" ht="15.75" customHeight="1" x14ac:dyDescent="0.25">
      <c r="B733" s="165"/>
      <c r="C733" s="166"/>
      <c r="D733" s="133"/>
      <c r="E733" s="133"/>
      <c r="F733" s="133"/>
      <c r="G733" s="133"/>
      <c r="H733" s="133"/>
      <c r="I733" s="133"/>
      <c r="J733" s="133"/>
      <c r="K733" s="133"/>
      <c r="L733" s="190"/>
      <c r="M733" s="190"/>
      <c r="R733" s="133"/>
      <c r="AD733" s="136"/>
    </row>
    <row r="734" spans="2:30" s="135" customFormat="1" ht="15.75" customHeight="1" x14ac:dyDescent="0.25">
      <c r="B734" s="165"/>
      <c r="C734" s="166"/>
      <c r="D734" s="133"/>
      <c r="E734" s="133"/>
      <c r="F734" s="133"/>
      <c r="G734" s="133"/>
      <c r="H734" s="133"/>
      <c r="I734" s="133"/>
      <c r="J734" s="133"/>
      <c r="K734" s="133"/>
      <c r="L734" s="190"/>
      <c r="M734" s="190"/>
      <c r="R734" s="133"/>
      <c r="AD734" s="136"/>
    </row>
    <row r="735" spans="2:30" s="135" customFormat="1" ht="15.75" customHeight="1" x14ac:dyDescent="0.25">
      <c r="B735" s="165"/>
      <c r="C735" s="166"/>
      <c r="D735" s="133"/>
      <c r="E735" s="133"/>
      <c r="F735" s="133"/>
      <c r="G735" s="133"/>
      <c r="H735" s="133"/>
      <c r="I735" s="133"/>
      <c r="J735" s="133"/>
      <c r="K735" s="133"/>
      <c r="L735" s="190"/>
      <c r="M735" s="190"/>
      <c r="R735" s="133"/>
      <c r="AD735" s="136"/>
    </row>
    <row r="736" spans="2:30" s="135" customFormat="1" ht="15.75" customHeight="1" x14ac:dyDescent="0.25">
      <c r="B736" s="165"/>
      <c r="C736" s="166"/>
      <c r="D736" s="133"/>
      <c r="E736" s="133"/>
      <c r="F736" s="133"/>
      <c r="G736" s="133"/>
      <c r="H736" s="133"/>
      <c r="I736" s="133"/>
      <c r="J736" s="133"/>
      <c r="K736" s="133"/>
      <c r="L736" s="190"/>
      <c r="M736" s="190"/>
      <c r="R736" s="133"/>
      <c r="AD736" s="136"/>
    </row>
    <row r="737" spans="2:30" s="135" customFormat="1" ht="15.75" customHeight="1" x14ac:dyDescent="0.25">
      <c r="B737" s="165"/>
      <c r="C737" s="166"/>
      <c r="D737" s="133"/>
      <c r="E737" s="133"/>
      <c r="F737" s="133"/>
      <c r="G737" s="133"/>
      <c r="H737" s="133"/>
      <c r="I737" s="133"/>
      <c r="J737" s="133"/>
      <c r="K737" s="133"/>
      <c r="L737" s="190"/>
      <c r="M737" s="190"/>
      <c r="R737" s="133"/>
      <c r="AD737" s="136"/>
    </row>
    <row r="738" spans="2:30" s="135" customFormat="1" ht="15.75" customHeight="1" x14ac:dyDescent="0.25">
      <c r="B738" s="165"/>
      <c r="C738" s="166"/>
      <c r="D738" s="133"/>
      <c r="E738" s="133"/>
      <c r="F738" s="133"/>
      <c r="G738" s="133"/>
      <c r="H738" s="133"/>
      <c r="I738" s="133"/>
      <c r="J738" s="133"/>
      <c r="K738" s="133"/>
      <c r="L738" s="190"/>
      <c r="M738" s="190"/>
      <c r="R738" s="133"/>
      <c r="AD738" s="136"/>
    </row>
    <row r="739" spans="2:30" s="135" customFormat="1" ht="15.75" customHeight="1" x14ac:dyDescent="0.25">
      <c r="B739" s="165"/>
      <c r="C739" s="166"/>
      <c r="D739" s="133"/>
      <c r="E739" s="133"/>
      <c r="F739" s="133"/>
      <c r="G739" s="133"/>
      <c r="H739" s="133"/>
      <c r="I739" s="133"/>
      <c r="J739" s="133"/>
      <c r="K739" s="133"/>
      <c r="L739" s="190"/>
      <c r="M739" s="190"/>
      <c r="R739" s="133"/>
      <c r="AD739" s="136"/>
    </row>
    <row r="740" spans="2:30" s="135" customFormat="1" ht="15.75" customHeight="1" x14ac:dyDescent="0.25">
      <c r="B740" s="165"/>
      <c r="C740" s="166"/>
      <c r="D740" s="133"/>
      <c r="E740" s="133"/>
      <c r="F740" s="133"/>
      <c r="G740" s="133"/>
      <c r="H740" s="133"/>
      <c r="I740" s="133"/>
      <c r="J740" s="133"/>
      <c r="K740" s="133"/>
      <c r="L740" s="190"/>
      <c r="M740" s="190"/>
      <c r="R740" s="133"/>
      <c r="AD740" s="136"/>
    </row>
    <row r="741" spans="2:30" s="135" customFormat="1" ht="15.75" customHeight="1" x14ac:dyDescent="0.25">
      <c r="B741" s="165"/>
      <c r="C741" s="166"/>
      <c r="D741" s="133"/>
      <c r="E741" s="133"/>
      <c r="F741" s="133"/>
      <c r="G741" s="133"/>
      <c r="H741" s="133"/>
      <c r="I741" s="133"/>
      <c r="J741" s="133"/>
      <c r="K741" s="133"/>
      <c r="L741" s="190"/>
      <c r="M741" s="190"/>
      <c r="R741" s="133"/>
      <c r="AD741" s="136"/>
    </row>
    <row r="742" spans="2:30" s="135" customFormat="1" ht="15.75" customHeight="1" x14ac:dyDescent="0.25">
      <c r="B742" s="165"/>
      <c r="C742" s="166"/>
      <c r="D742" s="133"/>
      <c r="E742" s="133"/>
      <c r="F742" s="133"/>
      <c r="G742" s="133"/>
      <c r="H742" s="133"/>
      <c r="I742" s="133"/>
      <c r="J742" s="133"/>
      <c r="K742" s="133"/>
      <c r="L742" s="190"/>
      <c r="M742" s="190"/>
      <c r="R742" s="133"/>
      <c r="AD742" s="136"/>
    </row>
    <row r="743" spans="2:30" s="135" customFormat="1" ht="15.75" customHeight="1" x14ac:dyDescent="0.25">
      <c r="B743" s="165"/>
      <c r="C743" s="166"/>
      <c r="D743" s="133"/>
      <c r="E743" s="133"/>
      <c r="F743" s="133"/>
      <c r="G743" s="133"/>
      <c r="H743" s="133"/>
      <c r="I743" s="133"/>
      <c r="J743" s="133"/>
      <c r="K743" s="133"/>
      <c r="L743" s="190"/>
      <c r="M743" s="190"/>
      <c r="R743" s="133"/>
      <c r="AD743" s="136"/>
    </row>
    <row r="744" spans="2:30" s="135" customFormat="1" ht="15.75" customHeight="1" x14ac:dyDescent="0.25">
      <c r="B744" s="165"/>
      <c r="C744" s="166"/>
      <c r="D744" s="133"/>
      <c r="E744" s="133"/>
      <c r="F744" s="133"/>
      <c r="G744" s="133"/>
      <c r="H744" s="133"/>
      <c r="I744" s="133"/>
      <c r="J744" s="133"/>
      <c r="K744" s="133"/>
      <c r="L744" s="190"/>
      <c r="M744" s="190"/>
      <c r="R744" s="133"/>
      <c r="AD744" s="136"/>
    </row>
    <row r="745" spans="2:30" s="135" customFormat="1" ht="15.75" customHeight="1" x14ac:dyDescent="0.25">
      <c r="B745" s="165"/>
      <c r="C745" s="166"/>
      <c r="D745" s="133"/>
      <c r="E745" s="133"/>
      <c r="F745" s="133"/>
      <c r="G745" s="133"/>
      <c r="H745" s="133"/>
      <c r="I745" s="133"/>
      <c r="J745" s="133"/>
      <c r="K745" s="133"/>
      <c r="L745" s="190"/>
      <c r="M745" s="190"/>
      <c r="R745" s="133"/>
      <c r="AD745" s="136"/>
    </row>
    <row r="746" spans="2:30" s="135" customFormat="1" ht="15.75" customHeight="1" x14ac:dyDescent="0.25">
      <c r="B746" s="165"/>
      <c r="C746" s="166"/>
      <c r="D746" s="133"/>
      <c r="E746" s="133"/>
      <c r="F746" s="133"/>
      <c r="G746" s="133"/>
      <c r="H746" s="133"/>
      <c r="I746" s="133"/>
      <c r="J746" s="133"/>
      <c r="K746" s="133"/>
      <c r="L746" s="190"/>
      <c r="M746" s="190"/>
      <c r="R746" s="133"/>
      <c r="AD746" s="136"/>
    </row>
    <row r="747" spans="2:30" s="135" customFormat="1" ht="15.75" customHeight="1" x14ac:dyDescent="0.25">
      <c r="B747" s="165"/>
      <c r="C747" s="166"/>
      <c r="D747" s="133"/>
      <c r="E747" s="133"/>
      <c r="F747" s="133"/>
      <c r="G747" s="133"/>
      <c r="H747" s="133"/>
      <c r="I747" s="133"/>
      <c r="J747" s="133"/>
      <c r="K747" s="133"/>
      <c r="L747" s="190"/>
      <c r="M747" s="190"/>
      <c r="R747" s="133"/>
      <c r="AD747" s="136"/>
    </row>
    <row r="748" spans="2:30" s="135" customFormat="1" ht="15.75" customHeight="1" x14ac:dyDescent="0.25">
      <c r="B748" s="165"/>
      <c r="C748" s="166"/>
      <c r="D748" s="133"/>
      <c r="E748" s="133"/>
      <c r="F748" s="133"/>
      <c r="G748" s="133"/>
      <c r="H748" s="133"/>
      <c r="I748" s="133"/>
      <c r="J748" s="133"/>
      <c r="K748" s="133"/>
      <c r="L748" s="190"/>
      <c r="M748" s="190"/>
      <c r="R748" s="133"/>
      <c r="AD748" s="136"/>
    </row>
    <row r="749" spans="2:30" s="135" customFormat="1" ht="15.75" customHeight="1" x14ac:dyDescent="0.25">
      <c r="B749" s="165"/>
      <c r="C749" s="166"/>
      <c r="D749" s="133"/>
      <c r="E749" s="133"/>
      <c r="F749" s="133"/>
      <c r="G749" s="133"/>
      <c r="H749" s="133"/>
      <c r="I749" s="133"/>
      <c r="J749" s="133"/>
      <c r="K749" s="133"/>
      <c r="L749" s="190"/>
      <c r="M749" s="190"/>
      <c r="R749" s="133"/>
      <c r="AD749" s="136"/>
    </row>
    <row r="750" spans="2:30" s="135" customFormat="1" ht="15.75" customHeight="1" x14ac:dyDescent="0.25">
      <c r="B750" s="165"/>
      <c r="C750" s="166"/>
      <c r="D750" s="133"/>
      <c r="E750" s="133"/>
      <c r="F750" s="133"/>
      <c r="G750" s="133"/>
      <c r="H750" s="133"/>
      <c r="I750" s="133"/>
      <c r="J750" s="133"/>
      <c r="K750" s="133"/>
      <c r="L750" s="190"/>
      <c r="M750" s="190"/>
      <c r="R750" s="133"/>
      <c r="AD750" s="136"/>
    </row>
    <row r="751" spans="2:30" s="135" customFormat="1" ht="15.75" customHeight="1" x14ac:dyDescent="0.25">
      <c r="B751" s="165"/>
      <c r="C751" s="166"/>
      <c r="D751" s="133"/>
      <c r="E751" s="133"/>
      <c r="F751" s="133"/>
      <c r="G751" s="133"/>
      <c r="H751" s="133"/>
      <c r="I751" s="133"/>
      <c r="J751" s="133"/>
      <c r="K751" s="133"/>
      <c r="L751" s="190"/>
      <c r="M751" s="190"/>
      <c r="R751" s="133"/>
      <c r="AD751" s="136"/>
    </row>
    <row r="752" spans="2:30" s="135" customFormat="1" ht="15.75" customHeight="1" x14ac:dyDescent="0.25">
      <c r="B752" s="165"/>
      <c r="C752" s="166"/>
      <c r="D752" s="133"/>
      <c r="E752" s="133"/>
      <c r="F752" s="133"/>
      <c r="G752" s="133"/>
      <c r="H752" s="133"/>
      <c r="I752" s="133"/>
      <c r="J752" s="133"/>
      <c r="K752" s="133"/>
      <c r="L752" s="190"/>
      <c r="M752" s="190"/>
      <c r="R752" s="133"/>
      <c r="AD752" s="136"/>
    </row>
    <row r="753" spans="2:30" s="135" customFormat="1" ht="15.75" customHeight="1" x14ac:dyDescent="0.25">
      <c r="B753" s="165"/>
      <c r="C753" s="166"/>
      <c r="D753" s="133"/>
      <c r="E753" s="133"/>
      <c r="F753" s="133"/>
      <c r="G753" s="133"/>
      <c r="H753" s="133"/>
      <c r="I753" s="133"/>
      <c r="J753" s="133"/>
      <c r="K753" s="133"/>
      <c r="L753" s="190"/>
      <c r="M753" s="190"/>
      <c r="R753" s="133"/>
      <c r="AD753" s="136"/>
    </row>
    <row r="754" spans="2:30" s="135" customFormat="1" ht="15.75" customHeight="1" x14ac:dyDescent="0.25">
      <c r="B754" s="165"/>
      <c r="C754" s="166"/>
      <c r="D754" s="133"/>
      <c r="E754" s="133"/>
      <c r="F754" s="133"/>
      <c r="G754" s="133"/>
      <c r="H754" s="133"/>
      <c r="I754" s="133"/>
      <c r="J754" s="133"/>
      <c r="K754" s="133"/>
      <c r="L754" s="190"/>
      <c r="M754" s="190"/>
      <c r="R754" s="133"/>
      <c r="AD754" s="136"/>
    </row>
    <row r="755" spans="2:30" s="135" customFormat="1" ht="15.75" customHeight="1" x14ac:dyDescent="0.25">
      <c r="B755" s="165"/>
      <c r="C755" s="166"/>
      <c r="D755" s="133"/>
      <c r="E755" s="133"/>
      <c r="F755" s="133"/>
      <c r="G755" s="133"/>
      <c r="H755" s="133"/>
      <c r="I755" s="133"/>
      <c r="J755" s="133"/>
      <c r="K755" s="133"/>
      <c r="L755" s="190"/>
      <c r="M755" s="190"/>
      <c r="R755" s="133"/>
      <c r="AD755" s="136"/>
    </row>
    <row r="756" spans="2:30" s="135" customFormat="1" ht="15.75" customHeight="1" x14ac:dyDescent="0.25">
      <c r="B756" s="165"/>
      <c r="C756" s="166"/>
      <c r="D756" s="133"/>
      <c r="E756" s="133"/>
      <c r="F756" s="133"/>
      <c r="G756" s="133"/>
      <c r="H756" s="133"/>
      <c r="I756" s="133"/>
      <c r="J756" s="133"/>
      <c r="K756" s="133"/>
      <c r="L756" s="190"/>
      <c r="M756" s="190"/>
      <c r="R756" s="133"/>
      <c r="AD756" s="136"/>
    </row>
    <row r="757" spans="2:30" s="135" customFormat="1" ht="15.75" customHeight="1" x14ac:dyDescent="0.25">
      <c r="B757" s="165"/>
      <c r="C757" s="166"/>
      <c r="D757" s="133"/>
      <c r="E757" s="133"/>
      <c r="F757" s="133"/>
      <c r="G757" s="133"/>
      <c r="H757" s="133"/>
      <c r="I757" s="133"/>
      <c r="J757" s="133"/>
      <c r="K757" s="133"/>
      <c r="L757" s="190"/>
      <c r="M757" s="190"/>
      <c r="R757" s="133"/>
      <c r="AD757" s="136"/>
    </row>
    <row r="758" spans="2:30" s="135" customFormat="1" ht="15.75" customHeight="1" x14ac:dyDescent="0.25">
      <c r="B758" s="165"/>
      <c r="C758" s="166"/>
      <c r="D758" s="133"/>
      <c r="E758" s="133"/>
      <c r="F758" s="133"/>
      <c r="G758" s="133"/>
      <c r="H758" s="133"/>
      <c r="I758" s="133"/>
      <c r="J758" s="133"/>
      <c r="K758" s="133"/>
      <c r="L758" s="190"/>
      <c r="M758" s="190"/>
      <c r="R758" s="133"/>
      <c r="AD758" s="136"/>
    </row>
    <row r="759" spans="2:30" s="135" customFormat="1" ht="15.75" customHeight="1" x14ac:dyDescent="0.25">
      <c r="B759" s="165"/>
      <c r="C759" s="166"/>
      <c r="D759" s="133"/>
      <c r="E759" s="133"/>
      <c r="F759" s="133"/>
      <c r="G759" s="133"/>
      <c r="H759" s="133"/>
      <c r="I759" s="133"/>
      <c r="J759" s="133"/>
      <c r="K759" s="133"/>
      <c r="L759" s="190"/>
      <c r="M759" s="190"/>
      <c r="R759" s="133"/>
      <c r="AD759" s="136"/>
    </row>
    <row r="760" spans="2:30" s="135" customFormat="1" ht="15.75" customHeight="1" x14ac:dyDescent="0.25">
      <c r="B760" s="165"/>
      <c r="C760" s="166"/>
      <c r="D760" s="133"/>
      <c r="E760" s="133"/>
      <c r="F760" s="133"/>
      <c r="G760" s="133"/>
      <c r="H760" s="133"/>
      <c r="I760" s="133"/>
      <c r="J760" s="133"/>
      <c r="K760" s="133"/>
      <c r="L760" s="190"/>
      <c r="M760" s="190"/>
      <c r="R760" s="133"/>
      <c r="AD760" s="136"/>
    </row>
    <row r="761" spans="2:30" s="135" customFormat="1" ht="15.75" customHeight="1" x14ac:dyDescent="0.25">
      <c r="B761" s="165"/>
      <c r="C761" s="166"/>
      <c r="D761" s="133"/>
      <c r="E761" s="133"/>
      <c r="F761" s="133"/>
      <c r="G761" s="133"/>
      <c r="H761" s="133"/>
      <c r="I761" s="133"/>
      <c r="J761" s="133"/>
      <c r="K761" s="133"/>
      <c r="L761" s="190"/>
      <c r="M761" s="190"/>
      <c r="R761" s="133"/>
      <c r="AD761" s="136"/>
    </row>
    <row r="762" spans="2:30" s="135" customFormat="1" ht="15.75" customHeight="1" x14ac:dyDescent="0.25">
      <c r="B762" s="165"/>
      <c r="C762" s="166"/>
      <c r="D762" s="133"/>
      <c r="E762" s="133"/>
      <c r="F762" s="133"/>
      <c r="G762" s="133"/>
      <c r="H762" s="133"/>
      <c r="I762" s="133"/>
      <c r="J762" s="133"/>
      <c r="K762" s="133"/>
      <c r="L762" s="190"/>
      <c r="M762" s="190"/>
      <c r="R762" s="133"/>
      <c r="AD762" s="136"/>
    </row>
    <row r="763" spans="2:30" s="135" customFormat="1" ht="15.75" customHeight="1" x14ac:dyDescent="0.25">
      <c r="B763" s="165"/>
      <c r="C763" s="166"/>
      <c r="D763" s="133"/>
      <c r="E763" s="133"/>
      <c r="F763" s="133"/>
      <c r="G763" s="133"/>
      <c r="H763" s="133"/>
      <c r="I763" s="133"/>
      <c r="J763" s="133"/>
      <c r="K763" s="133"/>
      <c r="L763" s="190"/>
      <c r="M763" s="190"/>
      <c r="R763" s="133"/>
      <c r="AD763" s="136"/>
    </row>
    <row r="764" spans="2:30" s="135" customFormat="1" ht="15.75" customHeight="1" x14ac:dyDescent="0.25">
      <c r="B764" s="165"/>
      <c r="C764" s="166"/>
      <c r="D764" s="133"/>
      <c r="E764" s="133"/>
      <c r="F764" s="133"/>
      <c r="G764" s="133"/>
      <c r="H764" s="133"/>
      <c r="I764" s="133"/>
      <c r="J764" s="133"/>
      <c r="K764" s="133"/>
      <c r="L764" s="190"/>
      <c r="M764" s="190"/>
      <c r="R764" s="133"/>
      <c r="AD764" s="136"/>
    </row>
    <row r="765" spans="2:30" s="135" customFormat="1" ht="15.75" customHeight="1" x14ac:dyDescent="0.25">
      <c r="B765" s="165"/>
      <c r="C765" s="166"/>
      <c r="D765" s="133"/>
      <c r="E765" s="133"/>
      <c r="F765" s="133"/>
      <c r="G765" s="133"/>
      <c r="H765" s="133"/>
      <c r="I765" s="133"/>
      <c r="J765" s="133"/>
      <c r="K765" s="133"/>
      <c r="L765" s="190"/>
      <c r="M765" s="190"/>
      <c r="R765" s="133"/>
      <c r="AD765" s="136"/>
    </row>
    <row r="766" spans="2:30" s="135" customFormat="1" ht="15.75" customHeight="1" x14ac:dyDescent="0.25">
      <c r="B766" s="165"/>
      <c r="C766" s="166"/>
      <c r="D766" s="133"/>
      <c r="E766" s="133"/>
      <c r="F766" s="133"/>
      <c r="G766" s="133"/>
      <c r="H766" s="133"/>
      <c r="I766" s="133"/>
      <c r="J766" s="133"/>
      <c r="K766" s="133"/>
      <c r="L766" s="190"/>
      <c r="M766" s="190"/>
      <c r="R766" s="133"/>
      <c r="AD766" s="136"/>
    </row>
    <row r="767" spans="2:30" s="135" customFormat="1" ht="15.75" customHeight="1" x14ac:dyDescent="0.25">
      <c r="B767" s="165"/>
      <c r="C767" s="166"/>
      <c r="D767" s="133"/>
      <c r="E767" s="133"/>
      <c r="F767" s="133"/>
      <c r="G767" s="133"/>
      <c r="H767" s="133"/>
      <c r="I767" s="133"/>
      <c r="J767" s="133"/>
      <c r="K767" s="133"/>
      <c r="L767" s="190"/>
      <c r="M767" s="190"/>
      <c r="R767" s="133"/>
      <c r="AD767" s="136"/>
    </row>
    <row r="768" spans="2:30" s="135" customFormat="1" ht="15.75" customHeight="1" x14ac:dyDescent="0.25">
      <c r="B768" s="165"/>
      <c r="C768" s="166"/>
      <c r="D768" s="133"/>
      <c r="E768" s="133"/>
      <c r="F768" s="133"/>
      <c r="G768" s="133"/>
      <c r="H768" s="133"/>
      <c r="I768" s="133"/>
      <c r="J768" s="133"/>
      <c r="K768" s="133"/>
      <c r="L768" s="190"/>
      <c r="M768" s="190"/>
      <c r="R768" s="133"/>
      <c r="AD768" s="136"/>
    </row>
    <row r="769" spans="2:30" s="135" customFormat="1" ht="15.75" customHeight="1" x14ac:dyDescent="0.25">
      <c r="B769" s="165"/>
      <c r="C769" s="166"/>
      <c r="D769" s="133"/>
      <c r="E769" s="133"/>
      <c r="F769" s="133"/>
      <c r="G769" s="133"/>
      <c r="H769" s="133"/>
      <c r="I769" s="133"/>
      <c r="J769" s="133"/>
      <c r="K769" s="133"/>
      <c r="L769" s="190"/>
      <c r="M769" s="190"/>
      <c r="R769" s="133"/>
      <c r="AD769" s="136"/>
    </row>
    <row r="770" spans="2:30" s="135" customFormat="1" ht="15.75" customHeight="1" x14ac:dyDescent="0.25">
      <c r="B770" s="165"/>
      <c r="C770" s="166"/>
      <c r="D770" s="133"/>
      <c r="E770" s="133"/>
      <c r="F770" s="133"/>
      <c r="G770" s="133"/>
      <c r="H770" s="133"/>
      <c r="I770" s="133"/>
      <c r="J770" s="133"/>
      <c r="K770" s="133"/>
      <c r="L770" s="190"/>
      <c r="M770" s="190"/>
      <c r="R770" s="133"/>
      <c r="AD770" s="136"/>
    </row>
    <row r="771" spans="2:30" s="135" customFormat="1" ht="15.75" customHeight="1" x14ac:dyDescent="0.25">
      <c r="B771" s="165"/>
      <c r="C771" s="166"/>
      <c r="D771" s="133"/>
      <c r="E771" s="133"/>
      <c r="F771" s="133"/>
      <c r="G771" s="133"/>
      <c r="H771" s="133"/>
      <c r="I771" s="133"/>
      <c r="J771" s="133"/>
      <c r="K771" s="133"/>
      <c r="L771" s="190"/>
      <c r="M771" s="190"/>
      <c r="R771" s="133"/>
      <c r="AD771" s="136"/>
    </row>
    <row r="772" spans="2:30" s="135" customFormat="1" ht="15.75" customHeight="1" x14ac:dyDescent="0.25">
      <c r="B772" s="165"/>
      <c r="C772" s="166"/>
      <c r="D772" s="133"/>
      <c r="E772" s="133"/>
      <c r="F772" s="133"/>
      <c r="G772" s="133"/>
      <c r="H772" s="133"/>
      <c r="I772" s="133"/>
      <c r="J772" s="133"/>
      <c r="K772" s="133"/>
      <c r="L772" s="190"/>
      <c r="M772" s="190"/>
      <c r="R772" s="133"/>
      <c r="AD772" s="136"/>
    </row>
    <row r="773" spans="2:30" s="135" customFormat="1" ht="15.75" customHeight="1" x14ac:dyDescent="0.25">
      <c r="B773" s="165"/>
      <c r="C773" s="166"/>
      <c r="D773" s="133"/>
      <c r="E773" s="133"/>
      <c r="F773" s="133"/>
      <c r="G773" s="133"/>
      <c r="H773" s="133"/>
      <c r="I773" s="133"/>
      <c r="J773" s="133"/>
      <c r="K773" s="133"/>
      <c r="L773" s="190"/>
      <c r="M773" s="190"/>
      <c r="R773" s="133"/>
      <c r="AD773" s="136"/>
    </row>
    <row r="774" spans="2:30" s="135" customFormat="1" ht="15.75" customHeight="1" x14ac:dyDescent="0.25">
      <c r="B774" s="165"/>
      <c r="C774" s="166"/>
      <c r="D774" s="133"/>
      <c r="E774" s="133"/>
      <c r="F774" s="133"/>
      <c r="G774" s="133"/>
      <c r="H774" s="133"/>
      <c r="I774" s="133"/>
      <c r="J774" s="133"/>
      <c r="K774" s="133"/>
      <c r="L774" s="190"/>
      <c r="M774" s="190"/>
      <c r="R774" s="133"/>
      <c r="AD774" s="136"/>
    </row>
    <row r="775" spans="2:30" s="135" customFormat="1" ht="15.75" customHeight="1" x14ac:dyDescent="0.25">
      <c r="B775" s="165"/>
      <c r="C775" s="166"/>
      <c r="D775" s="133"/>
      <c r="E775" s="133"/>
      <c r="F775" s="133"/>
      <c r="G775" s="133"/>
      <c r="H775" s="133"/>
      <c r="I775" s="133"/>
      <c r="J775" s="133"/>
      <c r="K775" s="133"/>
      <c r="L775" s="190"/>
      <c r="M775" s="190"/>
      <c r="R775" s="133"/>
      <c r="AD775" s="136"/>
    </row>
    <row r="776" spans="2:30" s="135" customFormat="1" ht="15.75" customHeight="1" x14ac:dyDescent="0.25">
      <c r="B776" s="165"/>
      <c r="C776" s="166"/>
      <c r="D776" s="133"/>
      <c r="E776" s="133"/>
      <c r="F776" s="133"/>
      <c r="G776" s="133"/>
      <c r="H776" s="133"/>
      <c r="I776" s="133"/>
      <c r="J776" s="133"/>
      <c r="K776" s="133"/>
      <c r="L776" s="190"/>
      <c r="M776" s="190"/>
      <c r="R776" s="133"/>
      <c r="AD776" s="136"/>
    </row>
    <row r="777" spans="2:30" s="135" customFormat="1" ht="15.75" customHeight="1" x14ac:dyDescent="0.25">
      <c r="B777" s="165"/>
      <c r="C777" s="166"/>
      <c r="D777" s="133"/>
      <c r="E777" s="133"/>
      <c r="F777" s="133"/>
      <c r="G777" s="133"/>
      <c r="H777" s="133"/>
      <c r="I777" s="133"/>
      <c r="J777" s="133"/>
      <c r="K777" s="133"/>
      <c r="L777" s="190"/>
      <c r="M777" s="190"/>
      <c r="R777" s="133"/>
      <c r="AD777" s="136"/>
    </row>
    <row r="778" spans="2:30" s="135" customFormat="1" ht="15.75" customHeight="1" x14ac:dyDescent="0.25">
      <c r="B778" s="165"/>
      <c r="C778" s="166"/>
      <c r="D778" s="133"/>
      <c r="E778" s="133"/>
      <c r="F778" s="133"/>
      <c r="G778" s="133"/>
      <c r="H778" s="133"/>
      <c r="I778" s="133"/>
      <c r="J778" s="133"/>
      <c r="K778" s="133"/>
      <c r="L778" s="190"/>
      <c r="M778" s="190"/>
      <c r="R778" s="133"/>
      <c r="AD778" s="136"/>
    </row>
    <row r="779" spans="2:30" s="135" customFormat="1" ht="15.75" customHeight="1" x14ac:dyDescent="0.25">
      <c r="B779" s="165"/>
      <c r="C779" s="166"/>
      <c r="D779" s="133"/>
      <c r="E779" s="133"/>
      <c r="F779" s="133"/>
      <c r="G779" s="133"/>
      <c r="H779" s="133"/>
      <c r="I779" s="133"/>
      <c r="J779" s="133"/>
      <c r="K779" s="133"/>
      <c r="L779" s="190"/>
      <c r="M779" s="190"/>
      <c r="R779" s="133"/>
      <c r="AD779" s="136"/>
    </row>
    <row r="780" spans="2:30" s="135" customFormat="1" ht="15.75" customHeight="1" x14ac:dyDescent="0.25">
      <c r="B780" s="165"/>
      <c r="C780" s="166"/>
      <c r="D780" s="133"/>
      <c r="E780" s="133"/>
      <c r="F780" s="133"/>
      <c r="G780" s="133"/>
      <c r="H780" s="133"/>
      <c r="I780" s="133"/>
      <c r="J780" s="133"/>
      <c r="K780" s="133"/>
      <c r="L780" s="190"/>
      <c r="M780" s="190"/>
      <c r="R780" s="133"/>
      <c r="AD780" s="136"/>
    </row>
    <row r="781" spans="2:30" s="135" customFormat="1" ht="15.75" customHeight="1" x14ac:dyDescent="0.25">
      <c r="B781" s="165"/>
      <c r="C781" s="166"/>
      <c r="D781" s="133"/>
      <c r="E781" s="133"/>
      <c r="F781" s="133"/>
      <c r="G781" s="133"/>
      <c r="H781" s="133"/>
      <c r="I781" s="133"/>
      <c r="J781" s="133"/>
      <c r="K781" s="133"/>
      <c r="L781" s="190"/>
      <c r="M781" s="190"/>
      <c r="R781" s="133"/>
      <c r="AD781" s="136"/>
    </row>
    <row r="782" spans="2:30" s="135" customFormat="1" ht="15.75" customHeight="1" x14ac:dyDescent="0.25">
      <c r="B782" s="165"/>
      <c r="C782" s="166"/>
      <c r="D782" s="133"/>
      <c r="E782" s="133"/>
      <c r="F782" s="133"/>
      <c r="G782" s="133"/>
      <c r="H782" s="133"/>
      <c r="I782" s="133"/>
      <c r="J782" s="133"/>
      <c r="K782" s="133"/>
      <c r="L782" s="190"/>
      <c r="M782" s="190"/>
      <c r="R782" s="133"/>
      <c r="AD782" s="136"/>
    </row>
    <row r="783" spans="2:30" s="135" customFormat="1" ht="15.75" customHeight="1" x14ac:dyDescent="0.25">
      <c r="B783" s="165"/>
      <c r="C783" s="166"/>
      <c r="D783" s="133"/>
      <c r="E783" s="133"/>
      <c r="F783" s="133"/>
      <c r="G783" s="133"/>
      <c r="H783" s="133"/>
      <c r="I783" s="133"/>
      <c r="J783" s="133"/>
      <c r="K783" s="133"/>
      <c r="L783" s="190"/>
      <c r="M783" s="190"/>
      <c r="R783" s="133"/>
      <c r="AD783" s="136"/>
    </row>
    <row r="784" spans="2:30" s="135" customFormat="1" ht="15.75" customHeight="1" x14ac:dyDescent="0.25">
      <c r="B784" s="165"/>
      <c r="C784" s="166"/>
      <c r="D784" s="133"/>
      <c r="E784" s="133"/>
      <c r="F784" s="133"/>
      <c r="G784" s="133"/>
      <c r="H784" s="133"/>
      <c r="I784" s="133"/>
      <c r="J784" s="133"/>
      <c r="K784" s="133"/>
      <c r="L784" s="190"/>
      <c r="M784" s="190"/>
      <c r="R784" s="133"/>
      <c r="AD784" s="136"/>
    </row>
    <row r="785" spans="2:30" s="135" customFormat="1" ht="15.75" customHeight="1" x14ac:dyDescent="0.25">
      <c r="B785" s="165"/>
      <c r="C785" s="166"/>
      <c r="D785" s="133"/>
      <c r="E785" s="133"/>
      <c r="F785" s="133"/>
      <c r="G785" s="133"/>
      <c r="H785" s="133"/>
      <c r="I785" s="133"/>
      <c r="J785" s="133"/>
      <c r="K785" s="133"/>
      <c r="L785" s="190"/>
      <c r="M785" s="190"/>
      <c r="R785" s="133"/>
      <c r="AD785" s="136"/>
    </row>
    <row r="786" spans="2:30" s="135" customFormat="1" ht="15.75" customHeight="1" x14ac:dyDescent="0.25">
      <c r="B786" s="165"/>
      <c r="C786" s="166"/>
      <c r="D786" s="133"/>
      <c r="E786" s="133"/>
      <c r="F786" s="133"/>
      <c r="G786" s="133"/>
      <c r="H786" s="133"/>
      <c r="I786" s="133"/>
      <c r="J786" s="133"/>
      <c r="K786" s="133"/>
      <c r="L786" s="190"/>
      <c r="M786" s="190"/>
      <c r="R786" s="133"/>
      <c r="AD786" s="136"/>
    </row>
    <row r="787" spans="2:30" s="135" customFormat="1" ht="15.75" customHeight="1" x14ac:dyDescent="0.25">
      <c r="B787" s="165"/>
      <c r="C787" s="166"/>
      <c r="D787" s="133"/>
      <c r="E787" s="133"/>
      <c r="F787" s="133"/>
      <c r="G787" s="133"/>
      <c r="H787" s="133"/>
      <c r="I787" s="133"/>
      <c r="J787" s="133"/>
      <c r="K787" s="133"/>
      <c r="L787" s="190"/>
      <c r="M787" s="190"/>
      <c r="R787" s="133"/>
      <c r="AD787" s="136"/>
    </row>
    <row r="788" spans="2:30" s="135" customFormat="1" ht="15.75" customHeight="1" x14ac:dyDescent="0.25">
      <c r="B788" s="165"/>
      <c r="C788" s="166"/>
      <c r="D788" s="133"/>
      <c r="E788" s="133"/>
      <c r="F788" s="133"/>
      <c r="G788" s="133"/>
      <c r="H788" s="133"/>
      <c r="I788" s="133"/>
      <c r="J788" s="133"/>
      <c r="K788" s="133"/>
      <c r="L788" s="190"/>
      <c r="M788" s="190"/>
      <c r="R788" s="133"/>
      <c r="AD788" s="136"/>
    </row>
    <row r="789" spans="2:30" s="135" customFormat="1" ht="15.75" customHeight="1" x14ac:dyDescent="0.25">
      <c r="B789" s="165"/>
      <c r="C789" s="166"/>
      <c r="D789" s="133"/>
      <c r="E789" s="133"/>
      <c r="F789" s="133"/>
      <c r="G789" s="133"/>
      <c r="H789" s="133"/>
      <c r="I789" s="133"/>
      <c r="J789" s="133"/>
      <c r="K789" s="133"/>
      <c r="L789" s="190"/>
      <c r="M789" s="190"/>
      <c r="R789" s="133"/>
      <c r="AD789" s="136"/>
    </row>
    <row r="790" spans="2:30" s="135" customFormat="1" ht="15.75" customHeight="1" x14ac:dyDescent="0.25">
      <c r="B790" s="165"/>
      <c r="C790" s="166"/>
      <c r="D790" s="133"/>
      <c r="E790" s="133"/>
      <c r="F790" s="133"/>
      <c r="G790" s="133"/>
      <c r="H790" s="133"/>
      <c r="I790" s="133"/>
      <c r="J790" s="133"/>
      <c r="K790" s="133"/>
      <c r="L790" s="190"/>
      <c r="M790" s="190"/>
      <c r="R790" s="133"/>
      <c r="AD790" s="136"/>
    </row>
    <row r="791" spans="2:30" s="135" customFormat="1" ht="15.75" customHeight="1" x14ac:dyDescent="0.25">
      <c r="B791" s="165"/>
      <c r="C791" s="166"/>
      <c r="D791" s="133"/>
      <c r="E791" s="133"/>
      <c r="F791" s="133"/>
      <c r="G791" s="133"/>
      <c r="H791" s="133"/>
      <c r="I791" s="133"/>
      <c r="J791" s="133"/>
      <c r="K791" s="133"/>
      <c r="L791" s="190"/>
      <c r="M791" s="190"/>
      <c r="R791" s="133"/>
      <c r="AD791" s="136"/>
    </row>
    <row r="792" spans="2:30" s="135" customFormat="1" ht="15.75" customHeight="1" x14ac:dyDescent="0.25">
      <c r="B792" s="165"/>
      <c r="C792" s="166"/>
      <c r="D792" s="133"/>
      <c r="E792" s="133"/>
      <c r="F792" s="133"/>
      <c r="G792" s="133"/>
      <c r="H792" s="133"/>
      <c r="I792" s="133"/>
      <c r="J792" s="133"/>
      <c r="K792" s="133"/>
      <c r="L792" s="190"/>
      <c r="M792" s="190"/>
      <c r="R792" s="133"/>
      <c r="AD792" s="136"/>
    </row>
    <row r="793" spans="2:30" s="135" customFormat="1" ht="15.75" customHeight="1" x14ac:dyDescent="0.25">
      <c r="B793" s="165"/>
      <c r="C793" s="166"/>
      <c r="D793" s="133"/>
      <c r="E793" s="133"/>
      <c r="F793" s="133"/>
      <c r="G793" s="133"/>
      <c r="H793" s="133"/>
      <c r="I793" s="133"/>
      <c r="J793" s="133"/>
      <c r="K793" s="133"/>
      <c r="L793" s="190"/>
      <c r="M793" s="190"/>
      <c r="R793" s="133"/>
      <c r="AD793" s="136"/>
    </row>
    <row r="794" spans="2:30" s="135" customFormat="1" ht="15.75" customHeight="1" x14ac:dyDescent="0.25">
      <c r="B794" s="165"/>
      <c r="C794" s="166"/>
      <c r="D794" s="133"/>
      <c r="E794" s="133"/>
      <c r="F794" s="133"/>
      <c r="G794" s="133"/>
      <c r="H794" s="133"/>
      <c r="I794" s="133"/>
      <c r="J794" s="133"/>
      <c r="K794" s="133"/>
      <c r="L794" s="190"/>
      <c r="M794" s="190"/>
      <c r="R794" s="133"/>
      <c r="AD794" s="136"/>
    </row>
    <row r="795" spans="2:30" s="135" customFormat="1" ht="15.75" customHeight="1" x14ac:dyDescent="0.25">
      <c r="B795" s="165"/>
      <c r="C795" s="166"/>
      <c r="D795" s="133"/>
      <c r="E795" s="133"/>
      <c r="F795" s="133"/>
      <c r="G795" s="133"/>
      <c r="H795" s="133"/>
      <c r="I795" s="133"/>
      <c r="J795" s="133"/>
      <c r="K795" s="133"/>
      <c r="L795" s="190"/>
      <c r="M795" s="190"/>
      <c r="R795" s="133"/>
      <c r="AD795" s="136"/>
    </row>
    <row r="796" spans="2:30" s="135" customFormat="1" ht="15.75" customHeight="1" x14ac:dyDescent="0.25">
      <c r="B796" s="165"/>
      <c r="C796" s="166"/>
      <c r="D796" s="133"/>
      <c r="E796" s="133"/>
      <c r="F796" s="133"/>
      <c r="G796" s="133"/>
      <c r="H796" s="133"/>
      <c r="I796" s="133"/>
      <c r="J796" s="133"/>
      <c r="K796" s="133"/>
      <c r="L796" s="190"/>
      <c r="M796" s="190"/>
      <c r="R796" s="133"/>
      <c r="AD796" s="136"/>
    </row>
    <row r="797" spans="2:30" s="135" customFormat="1" ht="15.75" customHeight="1" x14ac:dyDescent="0.25">
      <c r="B797" s="165"/>
      <c r="C797" s="166"/>
      <c r="D797" s="133"/>
      <c r="E797" s="133"/>
      <c r="F797" s="133"/>
      <c r="G797" s="133"/>
      <c r="H797" s="133"/>
      <c r="I797" s="133"/>
      <c r="J797" s="133"/>
      <c r="K797" s="133"/>
      <c r="L797" s="190"/>
      <c r="M797" s="190"/>
      <c r="R797" s="133"/>
      <c r="AD797" s="136"/>
    </row>
    <row r="798" spans="2:30" s="135" customFormat="1" ht="15.75" customHeight="1" x14ac:dyDescent="0.25">
      <c r="B798" s="165"/>
      <c r="C798" s="166"/>
      <c r="D798" s="133"/>
      <c r="E798" s="133"/>
      <c r="F798" s="133"/>
      <c r="G798" s="133"/>
      <c r="H798" s="133"/>
      <c r="I798" s="133"/>
      <c r="J798" s="133"/>
      <c r="K798" s="133"/>
      <c r="L798" s="190"/>
      <c r="M798" s="190"/>
      <c r="R798" s="133"/>
      <c r="AD798" s="136"/>
    </row>
    <row r="799" spans="2:30" s="135" customFormat="1" ht="15.75" customHeight="1" x14ac:dyDescent="0.25">
      <c r="B799" s="165"/>
      <c r="C799" s="166"/>
      <c r="D799" s="133"/>
      <c r="E799" s="133"/>
      <c r="F799" s="133"/>
      <c r="G799" s="133"/>
      <c r="H799" s="133"/>
      <c r="I799" s="133"/>
      <c r="J799" s="133"/>
      <c r="K799" s="133"/>
      <c r="L799" s="190"/>
      <c r="M799" s="190"/>
      <c r="R799" s="133"/>
      <c r="AD799" s="136"/>
    </row>
    <row r="800" spans="2:30" s="135" customFormat="1" ht="15.75" customHeight="1" x14ac:dyDescent="0.25">
      <c r="B800" s="165"/>
      <c r="C800" s="166"/>
      <c r="D800" s="133"/>
      <c r="E800" s="133"/>
      <c r="F800" s="133"/>
      <c r="G800" s="133"/>
      <c r="H800" s="133"/>
      <c r="I800" s="133"/>
      <c r="J800" s="133"/>
      <c r="K800" s="133"/>
      <c r="L800" s="190"/>
      <c r="M800" s="190"/>
      <c r="R800" s="133"/>
      <c r="AD800" s="136"/>
    </row>
    <row r="801" spans="2:30" s="135" customFormat="1" ht="15.75" customHeight="1" x14ac:dyDescent="0.25">
      <c r="B801" s="165"/>
      <c r="C801" s="166"/>
      <c r="D801" s="133"/>
      <c r="E801" s="133"/>
      <c r="F801" s="133"/>
      <c r="G801" s="133"/>
      <c r="H801" s="133"/>
      <c r="I801" s="133"/>
      <c r="J801" s="133"/>
      <c r="K801" s="133"/>
      <c r="L801" s="190"/>
      <c r="M801" s="190"/>
      <c r="R801" s="133"/>
      <c r="AD801" s="136"/>
    </row>
    <row r="802" spans="2:30" s="135" customFormat="1" ht="15.75" customHeight="1" x14ac:dyDescent="0.25">
      <c r="B802" s="165"/>
      <c r="C802" s="166"/>
      <c r="D802" s="133"/>
      <c r="E802" s="133"/>
      <c r="F802" s="133"/>
      <c r="G802" s="133"/>
      <c r="H802" s="133"/>
      <c r="I802" s="133"/>
      <c r="J802" s="133"/>
      <c r="K802" s="133"/>
      <c r="L802" s="190"/>
      <c r="M802" s="190"/>
      <c r="R802" s="133"/>
      <c r="AD802" s="136"/>
    </row>
    <row r="803" spans="2:30" s="135" customFormat="1" ht="15.75" customHeight="1" x14ac:dyDescent="0.25">
      <c r="B803" s="165"/>
      <c r="C803" s="166"/>
      <c r="D803" s="133"/>
      <c r="E803" s="133"/>
      <c r="F803" s="133"/>
      <c r="G803" s="133"/>
      <c r="H803" s="133"/>
      <c r="I803" s="133"/>
      <c r="J803" s="133"/>
      <c r="K803" s="133"/>
      <c r="L803" s="190"/>
      <c r="M803" s="190"/>
      <c r="R803" s="133"/>
      <c r="AD803" s="136"/>
    </row>
    <row r="804" spans="2:30" s="135" customFormat="1" ht="15.75" customHeight="1" x14ac:dyDescent="0.25">
      <c r="B804" s="165"/>
      <c r="C804" s="166"/>
      <c r="D804" s="133"/>
      <c r="E804" s="133"/>
      <c r="F804" s="133"/>
      <c r="G804" s="133"/>
      <c r="H804" s="133"/>
      <c r="I804" s="133"/>
      <c r="J804" s="133"/>
      <c r="K804" s="133"/>
      <c r="L804" s="190"/>
      <c r="M804" s="190"/>
      <c r="R804" s="133"/>
      <c r="AD804" s="136"/>
    </row>
    <row r="805" spans="2:30" s="135" customFormat="1" ht="15.75" customHeight="1" x14ac:dyDescent="0.25">
      <c r="B805" s="165"/>
      <c r="C805" s="166"/>
      <c r="D805" s="133"/>
      <c r="E805" s="133"/>
      <c r="F805" s="133"/>
      <c r="G805" s="133"/>
      <c r="H805" s="133"/>
      <c r="I805" s="133"/>
      <c r="J805" s="133"/>
      <c r="K805" s="133"/>
      <c r="L805" s="190"/>
      <c r="M805" s="190"/>
      <c r="R805" s="133"/>
      <c r="AD805" s="136"/>
    </row>
    <row r="806" spans="2:30" s="135" customFormat="1" ht="15.75" customHeight="1" x14ac:dyDescent="0.25">
      <c r="B806" s="165"/>
      <c r="C806" s="166"/>
      <c r="D806" s="133"/>
      <c r="E806" s="133"/>
      <c r="F806" s="133"/>
      <c r="G806" s="133"/>
      <c r="H806" s="133"/>
      <c r="I806" s="133"/>
      <c r="J806" s="133"/>
      <c r="K806" s="133"/>
      <c r="L806" s="190"/>
      <c r="M806" s="190"/>
      <c r="R806" s="133"/>
      <c r="AD806" s="136"/>
    </row>
    <row r="807" spans="2:30" s="135" customFormat="1" ht="15.75" customHeight="1" x14ac:dyDescent="0.25">
      <c r="B807" s="165"/>
      <c r="C807" s="166"/>
      <c r="D807" s="133"/>
      <c r="E807" s="133"/>
      <c r="F807" s="133"/>
      <c r="G807" s="133"/>
      <c r="H807" s="133"/>
      <c r="I807" s="133"/>
      <c r="J807" s="133"/>
      <c r="K807" s="133"/>
      <c r="L807" s="190"/>
      <c r="M807" s="190"/>
      <c r="R807" s="133"/>
      <c r="AD807" s="136"/>
    </row>
    <row r="808" spans="2:30" s="135" customFormat="1" ht="15.75" customHeight="1" x14ac:dyDescent="0.25">
      <c r="B808" s="165"/>
      <c r="C808" s="166"/>
      <c r="D808" s="133"/>
      <c r="E808" s="133"/>
      <c r="F808" s="133"/>
      <c r="G808" s="133"/>
      <c r="H808" s="133"/>
      <c r="I808" s="133"/>
      <c r="J808" s="133"/>
      <c r="K808" s="133"/>
      <c r="L808" s="190"/>
      <c r="M808" s="190"/>
      <c r="R808" s="133"/>
      <c r="AD808" s="136"/>
    </row>
    <row r="809" spans="2:30" s="135" customFormat="1" ht="15.75" customHeight="1" x14ac:dyDescent="0.25">
      <c r="B809" s="165"/>
      <c r="C809" s="166"/>
      <c r="D809" s="133"/>
      <c r="E809" s="133"/>
      <c r="F809" s="133"/>
      <c r="G809" s="133"/>
      <c r="H809" s="133"/>
      <c r="I809" s="133"/>
      <c r="J809" s="133"/>
      <c r="K809" s="133"/>
      <c r="L809" s="190"/>
      <c r="M809" s="190"/>
      <c r="R809" s="133"/>
      <c r="AD809" s="136"/>
    </row>
    <row r="810" spans="2:30" s="135" customFormat="1" ht="15.75" customHeight="1" x14ac:dyDescent="0.25">
      <c r="B810" s="165"/>
      <c r="C810" s="166"/>
      <c r="D810" s="133"/>
      <c r="E810" s="133"/>
      <c r="F810" s="133"/>
      <c r="G810" s="133"/>
      <c r="H810" s="133"/>
      <c r="I810" s="133"/>
      <c r="J810" s="133"/>
      <c r="K810" s="133"/>
      <c r="L810" s="190"/>
      <c r="M810" s="190"/>
      <c r="R810" s="133"/>
      <c r="AD810" s="136"/>
    </row>
    <row r="811" spans="2:30" s="135" customFormat="1" ht="15.75" customHeight="1" x14ac:dyDescent="0.25">
      <c r="B811" s="165"/>
      <c r="C811" s="166"/>
      <c r="D811" s="133"/>
      <c r="E811" s="133"/>
      <c r="F811" s="133"/>
      <c r="G811" s="133"/>
      <c r="H811" s="133"/>
      <c r="I811" s="133"/>
      <c r="J811" s="133"/>
      <c r="K811" s="133"/>
      <c r="L811" s="190"/>
      <c r="M811" s="190"/>
      <c r="R811" s="133"/>
      <c r="AD811" s="136"/>
    </row>
    <row r="812" spans="2:30" s="135" customFormat="1" ht="15.75" customHeight="1" x14ac:dyDescent="0.25">
      <c r="B812" s="165"/>
      <c r="C812" s="166"/>
      <c r="D812" s="133"/>
      <c r="E812" s="133"/>
      <c r="F812" s="133"/>
      <c r="G812" s="133"/>
      <c r="H812" s="133"/>
      <c r="I812" s="133"/>
      <c r="J812" s="133"/>
      <c r="K812" s="133"/>
      <c r="L812" s="190"/>
      <c r="M812" s="190"/>
      <c r="R812" s="133"/>
      <c r="AD812" s="136"/>
    </row>
    <row r="813" spans="2:30" s="135" customFormat="1" ht="15.75" customHeight="1" x14ac:dyDescent="0.25">
      <c r="B813" s="165"/>
      <c r="C813" s="166"/>
      <c r="D813" s="133"/>
      <c r="E813" s="133"/>
      <c r="F813" s="133"/>
      <c r="G813" s="133"/>
      <c r="H813" s="133"/>
      <c r="I813" s="133"/>
      <c r="J813" s="133"/>
      <c r="K813" s="133"/>
      <c r="L813" s="190"/>
      <c r="M813" s="190"/>
      <c r="R813" s="133"/>
      <c r="AD813" s="136"/>
    </row>
    <row r="814" spans="2:30" s="135" customFormat="1" ht="15.75" customHeight="1" x14ac:dyDescent="0.25">
      <c r="B814" s="165"/>
      <c r="C814" s="166"/>
      <c r="D814" s="133"/>
      <c r="E814" s="133"/>
      <c r="F814" s="133"/>
      <c r="G814" s="133"/>
      <c r="H814" s="133"/>
      <c r="I814" s="133"/>
      <c r="J814" s="133"/>
      <c r="K814" s="133"/>
      <c r="L814" s="190"/>
      <c r="M814" s="190"/>
      <c r="R814" s="133"/>
      <c r="AD814" s="136"/>
    </row>
    <row r="815" spans="2:30" s="135" customFormat="1" ht="15.75" customHeight="1" x14ac:dyDescent="0.25">
      <c r="B815" s="165"/>
      <c r="C815" s="166"/>
      <c r="D815" s="133"/>
      <c r="E815" s="133"/>
      <c r="F815" s="133"/>
      <c r="G815" s="133"/>
      <c r="H815" s="133"/>
      <c r="I815" s="133"/>
      <c r="J815" s="133"/>
      <c r="K815" s="133"/>
      <c r="L815" s="190"/>
      <c r="M815" s="190"/>
      <c r="R815" s="133"/>
      <c r="AD815" s="136"/>
    </row>
    <row r="816" spans="2:30" s="135" customFormat="1" ht="15.75" customHeight="1" x14ac:dyDescent="0.25">
      <c r="B816" s="165"/>
      <c r="C816" s="166"/>
      <c r="D816" s="133"/>
      <c r="E816" s="133"/>
      <c r="F816" s="133"/>
      <c r="G816" s="133"/>
      <c r="H816" s="133"/>
      <c r="I816" s="133"/>
      <c r="J816" s="133"/>
      <c r="K816" s="133"/>
      <c r="L816" s="190"/>
      <c r="M816" s="190"/>
      <c r="R816" s="133"/>
      <c r="AD816" s="136"/>
    </row>
    <row r="817" spans="2:30" s="135" customFormat="1" ht="15.75" customHeight="1" x14ac:dyDescent="0.25">
      <c r="B817" s="165"/>
      <c r="C817" s="166"/>
      <c r="D817" s="133"/>
      <c r="E817" s="133"/>
      <c r="F817" s="133"/>
      <c r="G817" s="133"/>
      <c r="H817" s="133"/>
      <c r="I817" s="133"/>
      <c r="J817" s="133"/>
      <c r="K817" s="133"/>
      <c r="L817" s="190"/>
      <c r="M817" s="190"/>
      <c r="R817" s="133"/>
      <c r="AD817" s="136"/>
    </row>
    <row r="818" spans="2:30" s="135" customFormat="1" ht="15.75" customHeight="1" x14ac:dyDescent="0.25">
      <c r="B818" s="165"/>
      <c r="C818" s="166"/>
      <c r="D818" s="133"/>
      <c r="E818" s="133"/>
      <c r="F818" s="133"/>
      <c r="G818" s="133"/>
      <c r="H818" s="133"/>
      <c r="I818" s="133"/>
      <c r="J818" s="133"/>
      <c r="K818" s="133"/>
      <c r="L818" s="190"/>
      <c r="M818" s="190"/>
      <c r="R818" s="133"/>
      <c r="AD818" s="136"/>
    </row>
    <row r="819" spans="2:30" s="135" customFormat="1" ht="15.75" customHeight="1" x14ac:dyDescent="0.25">
      <c r="B819" s="165"/>
      <c r="C819" s="166"/>
      <c r="D819" s="133"/>
      <c r="E819" s="133"/>
      <c r="F819" s="133"/>
      <c r="G819" s="133"/>
      <c r="H819" s="133"/>
      <c r="I819" s="133"/>
      <c r="J819" s="133"/>
      <c r="K819" s="133"/>
      <c r="L819" s="190"/>
      <c r="M819" s="190"/>
      <c r="R819" s="133"/>
      <c r="AD819" s="136"/>
    </row>
    <row r="820" spans="2:30" s="135" customFormat="1" ht="15.75" customHeight="1" x14ac:dyDescent="0.25">
      <c r="B820" s="165"/>
      <c r="C820" s="166"/>
      <c r="D820" s="133"/>
      <c r="E820" s="133"/>
      <c r="F820" s="133"/>
      <c r="G820" s="133"/>
      <c r="H820" s="133"/>
      <c r="I820" s="133"/>
      <c r="J820" s="133"/>
      <c r="K820" s="133"/>
      <c r="L820" s="190"/>
      <c r="M820" s="190"/>
      <c r="R820" s="133"/>
      <c r="AD820" s="136"/>
    </row>
    <row r="821" spans="2:30" s="135" customFormat="1" ht="15.75" customHeight="1" x14ac:dyDescent="0.25">
      <c r="B821" s="165"/>
      <c r="C821" s="166"/>
      <c r="D821" s="133"/>
      <c r="E821" s="133"/>
      <c r="F821" s="133"/>
      <c r="G821" s="133"/>
      <c r="H821" s="133"/>
      <c r="I821" s="133"/>
      <c r="J821" s="133"/>
      <c r="K821" s="133"/>
      <c r="L821" s="190"/>
      <c r="M821" s="190"/>
      <c r="R821" s="133"/>
      <c r="AD821" s="136"/>
    </row>
    <row r="822" spans="2:30" s="135" customFormat="1" ht="15.75" customHeight="1" x14ac:dyDescent="0.25">
      <c r="B822" s="165"/>
      <c r="C822" s="166"/>
      <c r="D822" s="133"/>
      <c r="E822" s="133"/>
      <c r="F822" s="133"/>
      <c r="G822" s="133"/>
      <c r="H822" s="133"/>
      <c r="I822" s="133"/>
      <c r="J822" s="133"/>
      <c r="K822" s="133"/>
      <c r="L822" s="190"/>
      <c r="M822" s="190"/>
      <c r="R822" s="133"/>
      <c r="AD822" s="136"/>
    </row>
    <row r="823" spans="2:30" s="135" customFormat="1" ht="15.75" customHeight="1" x14ac:dyDescent="0.25">
      <c r="B823" s="165"/>
      <c r="C823" s="166"/>
      <c r="D823" s="133"/>
      <c r="E823" s="133"/>
      <c r="F823" s="133"/>
      <c r="G823" s="133"/>
      <c r="H823" s="133"/>
      <c r="I823" s="133"/>
      <c r="J823" s="133"/>
      <c r="K823" s="133"/>
      <c r="L823" s="190"/>
      <c r="M823" s="190"/>
      <c r="R823" s="133"/>
      <c r="AD823" s="136"/>
    </row>
    <row r="824" spans="2:30" s="135" customFormat="1" ht="15.75" customHeight="1" x14ac:dyDescent="0.25">
      <c r="B824" s="165"/>
      <c r="C824" s="166"/>
      <c r="D824" s="133"/>
      <c r="E824" s="133"/>
      <c r="F824" s="133"/>
      <c r="G824" s="133"/>
      <c r="H824" s="133"/>
      <c r="I824" s="133"/>
      <c r="J824" s="133"/>
      <c r="K824" s="133"/>
      <c r="L824" s="190"/>
      <c r="M824" s="190"/>
      <c r="R824" s="133"/>
      <c r="AD824" s="136"/>
    </row>
    <row r="825" spans="2:30" s="135" customFormat="1" ht="15.75" customHeight="1" x14ac:dyDescent="0.25">
      <c r="B825" s="165"/>
      <c r="C825" s="166"/>
      <c r="D825" s="133"/>
      <c r="E825" s="133"/>
      <c r="F825" s="133"/>
      <c r="G825" s="133"/>
      <c r="H825" s="133"/>
      <c r="I825" s="133"/>
      <c r="J825" s="133"/>
      <c r="K825" s="133"/>
      <c r="L825" s="190"/>
      <c r="M825" s="190"/>
      <c r="R825" s="133"/>
      <c r="AD825" s="136"/>
    </row>
    <row r="826" spans="2:30" s="135" customFormat="1" ht="15.75" customHeight="1" x14ac:dyDescent="0.25">
      <c r="B826" s="165"/>
      <c r="C826" s="166"/>
      <c r="D826" s="133"/>
      <c r="E826" s="133"/>
      <c r="F826" s="133"/>
      <c r="G826" s="133"/>
      <c r="H826" s="133"/>
      <c r="I826" s="133"/>
      <c r="J826" s="133"/>
      <c r="K826" s="133"/>
      <c r="L826" s="190"/>
      <c r="M826" s="190"/>
      <c r="R826" s="133"/>
      <c r="AD826" s="136"/>
    </row>
    <row r="827" spans="2:30" s="135" customFormat="1" ht="15.75" customHeight="1" x14ac:dyDescent="0.25">
      <c r="B827" s="165"/>
      <c r="C827" s="166"/>
      <c r="D827" s="133"/>
      <c r="E827" s="133"/>
      <c r="F827" s="133"/>
      <c r="G827" s="133"/>
      <c r="H827" s="133"/>
      <c r="I827" s="133"/>
      <c r="J827" s="133"/>
      <c r="K827" s="133"/>
      <c r="L827" s="190"/>
      <c r="M827" s="190"/>
      <c r="R827" s="133"/>
      <c r="AD827" s="136"/>
    </row>
    <row r="828" spans="2:30" s="135" customFormat="1" ht="15.75" customHeight="1" x14ac:dyDescent="0.25">
      <c r="B828" s="165"/>
      <c r="C828" s="166"/>
      <c r="D828" s="133"/>
      <c r="E828" s="133"/>
      <c r="F828" s="133"/>
      <c r="G828" s="133"/>
      <c r="H828" s="133"/>
      <c r="I828" s="133"/>
      <c r="J828" s="133"/>
      <c r="K828" s="133"/>
      <c r="L828" s="190"/>
      <c r="M828" s="190"/>
      <c r="R828" s="133"/>
      <c r="AD828" s="136"/>
    </row>
    <row r="829" spans="2:30" s="135" customFormat="1" ht="15.75" customHeight="1" x14ac:dyDescent="0.25">
      <c r="B829" s="165"/>
      <c r="C829" s="166"/>
      <c r="D829" s="133"/>
      <c r="E829" s="133"/>
      <c r="F829" s="133"/>
      <c r="G829" s="133"/>
      <c r="H829" s="133"/>
      <c r="I829" s="133"/>
      <c r="J829" s="133"/>
      <c r="K829" s="133"/>
      <c r="L829" s="190"/>
      <c r="M829" s="190"/>
      <c r="R829" s="133"/>
      <c r="AD829" s="136"/>
    </row>
    <row r="830" spans="2:30" s="135" customFormat="1" ht="15.75" customHeight="1" x14ac:dyDescent="0.25">
      <c r="B830" s="165"/>
      <c r="C830" s="166"/>
      <c r="D830" s="133"/>
      <c r="E830" s="133"/>
      <c r="F830" s="133"/>
      <c r="G830" s="133"/>
      <c r="H830" s="133"/>
      <c r="I830" s="133"/>
      <c r="J830" s="133"/>
      <c r="K830" s="133"/>
      <c r="L830" s="190"/>
      <c r="M830" s="190"/>
      <c r="R830" s="133"/>
      <c r="AD830" s="136"/>
    </row>
    <row r="831" spans="2:30" s="135" customFormat="1" ht="15.75" customHeight="1" x14ac:dyDescent="0.25">
      <c r="B831" s="165"/>
      <c r="C831" s="166"/>
      <c r="D831" s="133"/>
      <c r="E831" s="133"/>
      <c r="F831" s="133"/>
      <c r="G831" s="133"/>
      <c r="H831" s="133"/>
      <c r="I831" s="133"/>
      <c r="J831" s="133"/>
      <c r="K831" s="133"/>
      <c r="L831" s="190"/>
      <c r="M831" s="190"/>
      <c r="R831" s="133"/>
      <c r="AD831" s="136"/>
    </row>
    <row r="832" spans="2:30" s="135" customFormat="1" ht="15.75" customHeight="1" x14ac:dyDescent="0.25">
      <c r="B832" s="165"/>
      <c r="C832" s="166"/>
      <c r="D832" s="133"/>
      <c r="E832" s="133"/>
      <c r="F832" s="133"/>
      <c r="G832" s="133"/>
      <c r="H832" s="133"/>
      <c r="I832" s="133"/>
      <c r="J832" s="133"/>
      <c r="K832" s="133"/>
      <c r="L832" s="190"/>
      <c r="M832" s="190"/>
      <c r="R832" s="133"/>
      <c r="AD832" s="136"/>
    </row>
    <row r="833" spans="2:30" s="135" customFormat="1" ht="15.75" customHeight="1" x14ac:dyDescent="0.25">
      <c r="B833" s="165"/>
      <c r="C833" s="166"/>
      <c r="D833" s="133"/>
      <c r="E833" s="133"/>
      <c r="F833" s="133"/>
      <c r="G833" s="133"/>
      <c r="H833" s="133"/>
      <c r="I833" s="133"/>
      <c r="J833" s="133"/>
      <c r="K833" s="133"/>
      <c r="L833" s="190"/>
      <c r="M833" s="190"/>
      <c r="R833" s="133"/>
      <c r="AD833" s="136"/>
    </row>
    <row r="834" spans="2:30" s="135" customFormat="1" ht="15.75" customHeight="1" x14ac:dyDescent="0.25">
      <c r="B834" s="165"/>
      <c r="C834" s="166"/>
      <c r="D834" s="133"/>
      <c r="E834" s="133"/>
      <c r="F834" s="133"/>
      <c r="G834" s="133"/>
      <c r="H834" s="133"/>
      <c r="I834" s="133"/>
      <c r="J834" s="133"/>
      <c r="K834" s="133"/>
      <c r="L834" s="190"/>
      <c r="M834" s="190"/>
      <c r="R834" s="133"/>
      <c r="AD834" s="136"/>
    </row>
    <row r="835" spans="2:30" s="135" customFormat="1" ht="15.75" customHeight="1" x14ac:dyDescent="0.25">
      <c r="B835" s="165"/>
      <c r="C835" s="166"/>
      <c r="D835" s="133"/>
      <c r="E835" s="133"/>
      <c r="F835" s="133"/>
      <c r="G835" s="133"/>
      <c r="H835" s="133"/>
      <c r="I835" s="133"/>
      <c r="J835" s="133"/>
      <c r="K835" s="133"/>
      <c r="L835" s="190"/>
      <c r="M835" s="190"/>
      <c r="R835" s="133"/>
      <c r="AD835" s="136"/>
    </row>
    <row r="836" spans="2:30" s="135" customFormat="1" ht="15.75" customHeight="1" x14ac:dyDescent="0.25">
      <c r="B836" s="165"/>
      <c r="C836" s="166"/>
      <c r="D836" s="133"/>
      <c r="E836" s="133"/>
      <c r="F836" s="133"/>
      <c r="G836" s="133"/>
      <c r="H836" s="133"/>
      <c r="I836" s="133"/>
      <c r="J836" s="133"/>
      <c r="K836" s="133"/>
      <c r="L836" s="190"/>
      <c r="M836" s="190"/>
      <c r="R836" s="133"/>
      <c r="AD836" s="136"/>
    </row>
    <row r="837" spans="2:30" s="135" customFormat="1" ht="15.75" customHeight="1" x14ac:dyDescent="0.25">
      <c r="B837" s="165"/>
      <c r="C837" s="166"/>
      <c r="D837" s="133"/>
      <c r="E837" s="133"/>
      <c r="F837" s="133"/>
      <c r="G837" s="133"/>
      <c r="H837" s="133"/>
      <c r="I837" s="133"/>
      <c r="J837" s="133"/>
      <c r="K837" s="133"/>
      <c r="L837" s="190"/>
      <c r="M837" s="190"/>
      <c r="R837" s="133"/>
      <c r="AD837" s="136"/>
    </row>
    <row r="838" spans="2:30" s="135" customFormat="1" ht="15.75" customHeight="1" x14ac:dyDescent="0.25">
      <c r="B838" s="165"/>
      <c r="C838" s="166"/>
      <c r="D838" s="133"/>
      <c r="E838" s="133"/>
      <c r="F838" s="133"/>
      <c r="G838" s="133"/>
      <c r="H838" s="133"/>
      <c r="I838" s="133"/>
      <c r="J838" s="133"/>
      <c r="K838" s="133"/>
      <c r="L838" s="190"/>
      <c r="M838" s="190"/>
      <c r="R838" s="133"/>
      <c r="AD838" s="136"/>
    </row>
    <row r="839" spans="2:30" s="135" customFormat="1" ht="15.75" customHeight="1" x14ac:dyDescent="0.25">
      <c r="B839" s="165"/>
      <c r="C839" s="166"/>
      <c r="D839" s="133"/>
      <c r="E839" s="133"/>
      <c r="F839" s="133"/>
      <c r="G839" s="133"/>
      <c r="H839" s="133"/>
      <c r="I839" s="133"/>
      <c r="J839" s="133"/>
      <c r="K839" s="133"/>
      <c r="L839" s="190"/>
      <c r="M839" s="190"/>
      <c r="R839" s="133"/>
      <c r="AD839" s="136"/>
    </row>
    <row r="840" spans="2:30" s="135" customFormat="1" ht="15.75" customHeight="1" x14ac:dyDescent="0.25">
      <c r="B840" s="165"/>
      <c r="C840" s="166"/>
      <c r="D840" s="133"/>
      <c r="E840" s="133"/>
      <c r="F840" s="133"/>
      <c r="G840" s="133"/>
      <c r="H840" s="133"/>
      <c r="I840" s="133"/>
      <c r="J840" s="133"/>
      <c r="K840" s="133"/>
      <c r="L840" s="190"/>
      <c r="M840" s="190"/>
      <c r="R840" s="133"/>
      <c r="AD840" s="136"/>
    </row>
    <row r="841" spans="2:30" s="135" customFormat="1" ht="15.75" customHeight="1" x14ac:dyDescent="0.25">
      <c r="B841" s="165"/>
      <c r="C841" s="166"/>
      <c r="D841" s="133"/>
      <c r="E841" s="133"/>
      <c r="F841" s="133"/>
      <c r="G841" s="133"/>
      <c r="H841" s="133"/>
      <c r="I841" s="133"/>
      <c r="J841" s="133"/>
      <c r="K841" s="133"/>
      <c r="L841" s="190"/>
      <c r="M841" s="190"/>
      <c r="R841" s="133"/>
      <c r="AD841" s="136"/>
    </row>
    <row r="842" spans="2:30" s="135" customFormat="1" ht="15.75" customHeight="1" x14ac:dyDescent="0.25">
      <c r="B842" s="165"/>
      <c r="C842" s="166"/>
      <c r="D842" s="133"/>
      <c r="E842" s="133"/>
      <c r="F842" s="133"/>
      <c r="G842" s="133"/>
      <c r="H842" s="133"/>
      <c r="I842" s="133"/>
      <c r="J842" s="133"/>
      <c r="K842" s="133"/>
      <c r="L842" s="190"/>
      <c r="M842" s="190"/>
      <c r="R842" s="133"/>
      <c r="AD842" s="136"/>
    </row>
    <row r="843" spans="2:30" s="135" customFormat="1" ht="15.75" customHeight="1" x14ac:dyDescent="0.25">
      <c r="B843" s="165"/>
      <c r="C843" s="166"/>
      <c r="D843" s="133"/>
      <c r="E843" s="133"/>
      <c r="F843" s="133"/>
      <c r="G843" s="133"/>
      <c r="H843" s="133"/>
      <c r="I843" s="133"/>
      <c r="J843" s="133"/>
      <c r="K843" s="133"/>
      <c r="L843" s="190"/>
      <c r="M843" s="190"/>
      <c r="R843" s="133"/>
      <c r="AD843" s="136"/>
    </row>
    <row r="844" spans="2:30" s="135" customFormat="1" ht="15.75" customHeight="1" x14ac:dyDescent="0.25">
      <c r="B844" s="165"/>
      <c r="C844" s="166"/>
      <c r="D844" s="133"/>
      <c r="E844" s="133"/>
      <c r="F844" s="133"/>
      <c r="G844" s="133"/>
      <c r="H844" s="133"/>
      <c r="I844" s="133"/>
      <c r="J844" s="133"/>
      <c r="K844" s="133"/>
      <c r="L844" s="190"/>
      <c r="M844" s="190"/>
      <c r="R844" s="133"/>
      <c r="AD844" s="136"/>
    </row>
    <row r="845" spans="2:30" s="135" customFormat="1" ht="15.75" customHeight="1" x14ac:dyDescent="0.25">
      <c r="B845" s="165"/>
      <c r="C845" s="166"/>
      <c r="D845" s="133"/>
      <c r="E845" s="133"/>
      <c r="F845" s="133"/>
      <c r="G845" s="133"/>
      <c r="H845" s="133"/>
      <c r="I845" s="133"/>
      <c r="J845" s="133"/>
      <c r="K845" s="133"/>
      <c r="L845" s="190"/>
      <c r="M845" s="190"/>
      <c r="R845" s="133"/>
      <c r="AD845" s="136"/>
    </row>
    <row r="846" spans="2:30" s="135" customFormat="1" ht="15.75" customHeight="1" x14ac:dyDescent="0.25">
      <c r="B846" s="165"/>
      <c r="C846" s="166"/>
      <c r="D846" s="133"/>
      <c r="E846" s="133"/>
      <c r="F846" s="133"/>
      <c r="G846" s="133"/>
      <c r="H846" s="133"/>
      <c r="I846" s="133"/>
      <c r="J846" s="133"/>
      <c r="K846" s="133"/>
      <c r="L846" s="190"/>
      <c r="M846" s="190"/>
      <c r="R846" s="133"/>
      <c r="AD846" s="136"/>
    </row>
    <row r="847" spans="2:30" s="135" customFormat="1" ht="15.75" customHeight="1" x14ac:dyDescent="0.25">
      <c r="B847" s="165"/>
      <c r="C847" s="166"/>
      <c r="D847" s="133"/>
      <c r="E847" s="133"/>
      <c r="F847" s="133"/>
      <c r="G847" s="133"/>
      <c r="H847" s="133"/>
      <c r="I847" s="133"/>
      <c r="J847" s="133"/>
      <c r="K847" s="133"/>
      <c r="L847" s="190"/>
      <c r="M847" s="190"/>
      <c r="R847" s="133"/>
      <c r="AD847" s="136"/>
    </row>
    <row r="848" spans="2:30" s="135" customFormat="1" ht="15.75" customHeight="1" x14ac:dyDescent="0.25">
      <c r="B848" s="165"/>
      <c r="C848" s="166"/>
      <c r="D848" s="133"/>
      <c r="E848" s="133"/>
      <c r="F848" s="133"/>
      <c r="G848" s="133"/>
      <c r="H848" s="133"/>
      <c r="I848" s="133"/>
      <c r="J848" s="133"/>
      <c r="K848" s="133"/>
      <c r="L848" s="190"/>
      <c r="M848" s="190"/>
      <c r="R848" s="133"/>
      <c r="AD848" s="136"/>
    </row>
    <row r="849" spans="2:30" s="135" customFormat="1" ht="15.75" customHeight="1" x14ac:dyDescent="0.25">
      <c r="B849" s="165"/>
      <c r="C849" s="166"/>
      <c r="D849" s="133"/>
      <c r="E849" s="133"/>
      <c r="F849" s="133"/>
      <c r="G849" s="133"/>
      <c r="H849" s="133"/>
      <c r="I849" s="133"/>
      <c r="J849" s="133"/>
      <c r="K849" s="133"/>
      <c r="L849" s="190"/>
      <c r="M849" s="190"/>
      <c r="R849" s="133"/>
      <c r="AD849" s="136"/>
    </row>
    <row r="850" spans="2:30" s="135" customFormat="1" ht="15.75" customHeight="1" x14ac:dyDescent="0.25">
      <c r="B850" s="165"/>
      <c r="C850" s="166"/>
      <c r="D850" s="133"/>
      <c r="E850" s="133"/>
      <c r="F850" s="133"/>
      <c r="G850" s="133"/>
      <c r="H850" s="133"/>
      <c r="I850" s="133"/>
      <c r="J850" s="133"/>
      <c r="K850" s="133"/>
      <c r="L850" s="190"/>
      <c r="M850" s="190"/>
      <c r="R850" s="133"/>
      <c r="AD850" s="136"/>
    </row>
    <row r="851" spans="2:30" s="135" customFormat="1" ht="15.75" customHeight="1" x14ac:dyDescent="0.25">
      <c r="B851" s="165"/>
      <c r="C851" s="166"/>
      <c r="D851" s="133"/>
      <c r="E851" s="133"/>
      <c r="F851" s="133"/>
      <c r="G851" s="133"/>
      <c r="H851" s="133"/>
      <c r="I851" s="133"/>
      <c r="J851" s="133"/>
      <c r="K851" s="133"/>
      <c r="L851" s="190"/>
      <c r="M851" s="190"/>
      <c r="R851" s="133"/>
      <c r="AD851" s="136"/>
    </row>
    <row r="852" spans="2:30" s="135" customFormat="1" ht="15.75" customHeight="1" x14ac:dyDescent="0.25">
      <c r="B852" s="165"/>
      <c r="C852" s="166"/>
      <c r="D852" s="133"/>
      <c r="E852" s="133"/>
      <c r="F852" s="133"/>
      <c r="G852" s="133"/>
      <c r="H852" s="133"/>
      <c r="I852" s="133"/>
      <c r="J852" s="133"/>
      <c r="K852" s="133"/>
      <c r="L852" s="190"/>
      <c r="M852" s="190"/>
      <c r="R852" s="133"/>
      <c r="AD852" s="136"/>
    </row>
    <row r="853" spans="2:30" s="135" customFormat="1" ht="15.75" customHeight="1" x14ac:dyDescent="0.25">
      <c r="B853" s="165"/>
      <c r="C853" s="166"/>
      <c r="D853" s="133"/>
      <c r="E853" s="133"/>
      <c r="F853" s="133"/>
      <c r="G853" s="133"/>
      <c r="H853" s="133"/>
      <c r="I853" s="133"/>
      <c r="J853" s="133"/>
      <c r="K853" s="133"/>
      <c r="L853" s="190"/>
      <c r="M853" s="190"/>
      <c r="R853" s="133"/>
      <c r="AD853" s="136"/>
    </row>
    <row r="854" spans="2:30" s="135" customFormat="1" ht="15.75" customHeight="1" x14ac:dyDescent="0.25">
      <c r="B854" s="165"/>
      <c r="C854" s="166"/>
      <c r="D854" s="133"/>
      <c r="E854" s="133"/>
      <c r="F854" s="133"/>
      <c r="G854" s="133"/>
      <c r="H854" s="133"/>
      <c r="I854" s="133"/>
      <c r="J854" s="133"/>
      <c r="K854" s="133"/>
      <c r="L854" s="190"/>
      <c r="M854" s="190"/>
      <c r="R854" s="133"/>
      <c r="AD854" s="136"/>
    </row>
    <row r="855" spans="2:30" s="135" customFormat="1" ht="15.75" customHeight="1" x14ac:dyDescent="0.25">
      <c r="B855" s="165"/>
      <c r="C855" s="166"/>
      <c r="D855" s="133"/>
      <c r="E855" s="133"/>
      <c r="F855" s="133"/>
      <c r="G855" s="133"/>
      <c r="H855" s="133"/>
      <c r="I855" s="133"/>
      <c r="J855" s="133"/>
      <c r="K855" s="133"/>
      <c r="L855" s="190"/>
      <c r="M855" s="190"/>
      <c r="R855" s="133"/>
      <c r="AD855" s="136"/>
    </row>
    <row r="856" spans="2:30" s="135" customFormat="1" ht="15.75" customHeight="1" x14ac:dyDescent="0.25">
      <c r="B856" s="165"/>
      <c r="C856" s="166"/>
      <c r="D856" s="133"/>
      <c r="E856" s="133"/>
      <c r="F856" s="133"/>
      <c r="G856" s="133"/>
      <c r="H856" s="133"/>
      <c r="I856" s="133"/>
      <c r="J856" s="133"/>
      <c r="K856" s="133"/>
      <c r="L856" s="190"/>
      <c r="M856" s="190"/>
      <c r="R856" s="133"/>
      <c r="AD856" s="136"/>
    </row>
    <row r="857" spans="2:30" s="135" customFormat="1" ht="15.75" customHeight="1" x14ac:dyDescent="0.25">
      <c r="B857" s="165"/>
      <c r="C857" s="166"/>
      <c r="D857" s="133"/>
      <c r="E857" s="133"/>
      <c r="F857" s="133"/>
      <c r="G857" s="133"/>
      <c r="H857" s="133"/>
      <c r="I857" s="133"/>
      <c r="J857" s="133"/>
      <c r="K857" s="133"/>
      <c r="L857" s="190"/>
      <c r="M857" s="190"/>
      <c r="R857" s="133"/>
      <c r="AD857" s="136"/>
    </row>
    <row r="858" spans="2:30" s="135" customFormat="1" ht="15.75" customHeight="1" x14ac:dyDescent="0.25">
      <c r="B858" s="165"/>
      <c r="C858" s="166"/>
      <c r="D858" s="133"/>
      <c r="E858" s="133"/>
      <c r="F858" s="133"/>
      <c r="G858" s="133"/>
      <c r="H858" s="133"/>
      <c r="I858" s="133"/>
      <c r="J858" s="133"/>
      <c r="K858" s="133"/>
      <c r="L858" s="190"/>
      <c r="M858" s="190"/>
      <c r="R858" s="133"/>
      <c r="AD858" s="136"/>
    </row>
    <row r="859" spans="2:30" s="135" customFormat="1" ht="15.75" customHeight="1" x14ac:dyDescent="0.25">
      <c r="B859" s="165"/>
      <c r="C859" s="166"/>
      <c r="D859" s="133"/>
      <c r="E859" s="133"/>
      <c r="F859" s="133"/>
      <c r="G859" s="133"/>
      <c r="H859" s="133"/>
      <c r="I859" s="133"/>
      <c r="J859" s="133"/>
      <c r="K859" s="133"/>
      <c r="L859" s="190"/>
      <c r="M859" s="190"/>
      <c r="R859" s="133"/>
      <c r="AD859" s="136"/>
    </row>
    <row r="860" spans="2:30" s="135" customFormat="1" ht="15.75" customHeight="1" x14ac:dyDescent="0.25">
      <c r="B860" s="165"/>
      <c r="C860" s="166"/>
      <c r="D860" s="133"/>
      <c r="E860" s="133"/>
      <c r="F860" s="133"/>
      <c r="G860" s="133"/>
      <c r="H860" s="133"/>
      <c r="I860" s="133"/>
      <c r="J860" s="133"/>
      <c r="K860" s="133"/>
      <c r="L860" s="190"/>
      <c r="M860" s="190"/>
      <c r="R860" s="133"/>
      <c r="AD860" s="136"/>
    </row>
    <row r="861" spans="2:30" s="135" customFormat="1" ht="15.75" customHeight="1" x14ac:dyDescent="0.25">
      <c r="B861" s="165"/>
      <c r="C861" s="166"/>
      <c r="D861" s="133"/>
      <c r="E861" s="133"/>
      <c r="F861" s="133"/>
      <c r="G861" s="133"/>
      <c r="H861" s="133"/>
      <c r="I861" s="133"/>
      <c r="J861" s="133"/>
      <c r="K861" s="133"/>
      <c r="L861" s="190"/>
      <c r="M861" s="190"/>
      <c r="R861" s="133"/>
      <c r="AD861" s="136"/>
    </row>
    <row r="862" spans="2:30" s="135" customFormat="1" ht="15.75" customHeight="1" x14ac:dyDescent="0.25">
      <c r="B862" s="165"/>
      <c r="C862" s="166"/>
      <c r="D862" s="133"/>
      <c r="E862" s="133"/>
      <c r="F862" s="133"/>
      <c r="G862" s="133"/>
      <c r="H862" s="133"/>
      <c r="I862" s="133"/>
      <c r="J862" s="133"/>
      <c r="K862" s="133"/>
      <c r="L862" s="190"/>
      <c r="M862" s="190"/>
      <c r="R862" s="133"/>
      <c r="AD862" s="136"/>
    </row>
    <row r="863" spans="2:30" s="135" customFormat="1" ht="15.75" customHeight="1" x14ac:dyDescent="0.25">
      <c r="B863" s="165"/>
      <c r="C863" s="166"/>
      <c r="D863" s="133"/>
      <c r="E863" s="133"/>
      <c r="F863" s="133"/>
      <c r="G863" s="133"/>
      <c r="H863" s="133"/>
      <c r="I863" s="133"/>
      <c r="J863" s="133"/>
      <c r="K863" s="133"/>
      <c r="L863" s="190"/>
      <c r="M863" s="190"/>
      <c r="R863" s="133"/>
      <c r="AD863" s="136"/>
    </row>
    <row r="864" spans="2:30" s="135" customFormat="1" ht="15.75" customHeight="1" x14ac:dyDescent="0.25">
      <c r="B864" s="165"/>
      <c r="C864" s="166"/>
      <c r="D864" s="133"/>
      <c r="E864" s="133"/>
      <c r="F864" s="133"/>
      <c r="G864" s="133"/>
      <c r="H864" s="133"/>
      <c r="I864" s="133"/>
      <c r="J864" s="133"/>
      <c r="K864" s="133"/>
      <c r="L864" s="190"/>
      <c r="M864" s="190"/>
      <c r="R864" s="133"/>
      <c r="AD864" s="136"/>
    </row>
    <row r="865" spans="2:30" s="135" customFormat="1" ht="15.75" customHeight="1" x14ac:dyDescent="0.25">
      <c r="B865" s="165"/>
      <c r="C865" s="166"/>
      <c r="D865" s="133"/>
      <c r="E865" s="133"/>
      <c r="F865" s="133"/>
      <c r="G865" s="133"/>
      <c r="H865" s="133"/>
      <c r="I865" s="133"/>
      <c r="J865" s="133"/>
      <c r="K865" s="133"/>
      <c r="L865" s="190"/>
      <c r="M865" s="190"/>
      <c r="R865" s="133"/>
      <c r="AD865" s="136"/>
    </row>
    <row r="866" spans="2:30" s="135" customFormat="1" ht="15.75" customHeight="1" x14ac:dyDescent="0.25">
      <c r="B866" s="165"/>
      <c r="C866" s="166"/>
      <c r="D866" s="133"/>
      <c r="E866" s="133"/>
      <c r="F866" s="133"/>
      <c r="G866" s="133"/>
      <c r="H866" s="133"/>
      <c r="I866" s="133"/>
      <c r="J866" s="133"/>
      <c r="K866" s="133"/>
      <c r="L866" s="190"/>
      <c r="M866" s="190"/>
      <c r="R866" s="133"/>
      <c r="AD866" s="136"/>
    </row>
    <row r="867" spans="2:30" s="135" customFormat="1" ht="15.75" customHeight="1" x14ac:dyDescent="0.25">
      <c r="B867" s="165"/>
      <c r="C867" s="166"/>
      <c r="D867" s="133"/>
      <c r="E867" s="133"/>
      <c r="F867" s="133"/>
      <c r="G867" s="133"/>
      <c r="H867" s="133"/>
      <c r="I867" s="133"/>
      <c r="J867" s="133"/>
      <c r="K867" s="133"/>
      <c r="L867" s="190"/>
      <c r="M867" s="190"/>
      <c r="R867" s="133"/>
      <c r="AD867" s="136"/>
    </row>
    <row r="868" spans="2:30" s="135" customFormat="1" ht="15.75" customHeight="1" x14ac:dyDescent="0.25">
      <c r="B868" s="165"/>
      <c r="C868" s="166"/>
      <c r="D868" s="133"/>
      <c r="E868" s="133"/>
      <c r="F868" s="133"/>
      <c r="G868" s="133"/>
      <c r="H868" s="133"/>
      <c r="I868" s="133"/>
      <c r="J868" s="133"/>
      <c r="K868" s="133"/>
      <c r="L868" s="190"/>
      <c r="M868" s="190"/>
      <c r="R868" s="133"/>
      <c r="AD868" s="136"/>
    </row>
    <row r="869" spans="2:30" s="135" customFormat="1" ht="15.75" customHeight="1" x14ac:dyDescent="0.25">
      <c r="B869" s="165"/>
      <c r="C869" s="166"/>
      <c r="D869" s="133"/>
      <c r="E869" s="133"/>
      <c r="F869" s="133"/>
      <c r="G869" s="133"/>
      <c r="H869" s="133"/>
      <c r="I869" s="133"/>
      <c r="J869" s="133"/>
      <c r="K869" s="133"/>
      <c r="L869" s="190"/>
      <c r="M869" s="190"/>
      <c r="R869" s="133"/>
      <c r="AD869" s="136"/>
    </row>
    <row r="870" spans="2:30" s="135" customFormat="1" ht="15.75" customHeight="1" x14ac:dyDescent="0.25">
      <c r="B870" s="165"/>
      <c r="C870" s="166"/>
      <c r="D870" s="133"/>
      <c r="E870" s="133"/>
      <c r="F870" s="133"/>
      <c r="G870" s="133"/>
      <c r="H870" s="133"/>
      <c r="I870" s="133"/>
      <c r="J870" s="133"/>
      <c r="K870" s="133"/>
      <c r="L870" s="190"/>
      <c r="M870" s="190"/>
      <c r="R870" s="133"/>
      <c r="AD870" s="136"/>
    </row>
    <row r="871" spans="2:30" s="135" customFormat="1" ht="15.75" customHeight="1" x14ac:dyDescent="0.25">
      <c r="B871" s="165"/>
      <c r="C871" s="166"/>
      <c r="D871" s="133"/>
      <c r="E871" s="133"/>
      <c r="F871" s="133"/>
      <c r="G871" s="133"/>
      <c r="H871" s="133"/>
      <c r="I871" s="133"/>
      <c r="J871" s="133"/>
      <c r="K871" s="133"/>
      <c r="L871" s="190"/>
      <c r="M871" s="190"/>
      <c r="R871" s="133"/>
      <c r="AD871" s="136"/>
    </row>
    <row r="872" spans="2:30" s="135" customFormat="1" ht="15.75" customHeight="1" x14ac:dyDescent="0.25">
      <c r="B872" s="165"/>
      <c r="C872" s="166"/>
      <c r="D872" s="133"/>
      <c r="E872" s="133"/>
      <c r="F872" s="133"/>
      <c r="G872" s="133"/>
      <c r="H872" s="133"/>
      <c r="I872" s="133"/>
      <c r="J872" s="133"/>
      <c r="K872" s="133"/>
      <c r="L872" s="190"/>
      <c r="M872" s="190"/>
      <c r="R872" s="133"/>
      <c r="AD872" s="136"/>
    </row>
    <row r="873" spans="2:30" s="135" customFormat="1" ht="15.75" customHeight="1" x14ac:dyDescent="0.25">
      <c r="B873" s="165"/>
      <c r="C873" s="166"/>
      <c r="D873" s="133"/>
      <c r="E873" s="133"/>
      <c r="F873" s="133"/>
      <c r="G873" s="133"/>
      <c r="H873" s="133"/>
      <c r="I873" s="133"/>
      <c r="J873" s="133"/>
      <c r="K873" s="133"/>
      <c r="L873" s="190"/>
      <c r="M873" s="190"/>
      <c r="R873" s="133"/>
      <c r="AD873" s="136"/>
    </row>
    <row r="874" spans="2:30" s="135" customFormat="1" ht="15.75" customHeight="1" x14ac:dyDescent="0.25">
      <c r="B874" s="165"/>
      <c r="C874" s="166"/>
      <c r="D874" s="133"/>
      <c r="E874" s="133"/>
      <c r="F874" s="133"/>
      <c r="G874" s="133"/>
      <c r="H874" s="133"/>
      <c r="I874" s="133"/>
      <c r="J874" s="133"/>
      <c r="K874" s="133"/>
      <c r="L874" s="190"/>
      <c r="M874" s="190"/>
      <c r="R874" s="133"/>
      <c r="AD874" s="136"/>
    </row>
    <row r="875" spans="2:30" s="135" customFormat="1" ht="15.75" customHeight="1" x14ac:dyDescent="0.25">
      <c r="B875" s="165"/>
      <c r="C875" s="166"/>
      <c r="D875" s="133"/>
      <c r="E875" s="133"/>
      <c r="F875" s="133"/>
      <c r="G875" s="133"/>
      <c r="H875" s="133"/>
      <c r="I875" s="133"/>
      <c r="J875" s="133"/>
      <c r="K875" s="133"/>
      <c r="L875" s="190"/>
      <c r="M875" s="190"/>
      <c r="R875" s="133"/>
      <c r="AD875" s="136"/>
    </row>
    <row r="876" spans="2:30" s="135" customFormat="1" ht="15.75" customHeight="1" x14ac:dyDescent="0.25">
      <c r="B876" s="165"/>
      <c r="C876" s="166"/>
      <c r="D876" s="133"/>
      <c r="E876" s="133"/>
      <c r="F876" s="133"/>
      <c r="G876" s="133"/>
      <c r="H876" s="133"/>
      <c r="I876" s="133"/>
      <c r="J876" s="133"/>
      <c r="K876" s="133"/>
      <c r="L876" s="190"/>
      <c r="M876" s="190"/>
      <c r="R876" s="133"/>
      <c r="AD876" s="136"/>
    </row>
    <row r="877" spans="2:30" s="135" customFormat="1" ht="15.75" customHeight="1" x14ac:dyDescent="0.25">
      <c r="B877" s="165"/>
      <c r="C877" s="166"/>
      <c r="D877" s="133"/>
      <c r="E877" s="133"/>
      <c r="F877" s="133"/>
      <c r="G877" s="133"/>
      <c r="H877" s="133"/>
      <c r="I877" s="133"/>
      <c r="J877" s="133"/>
      <c r="K877" s="133"/>
      <c r="L877" s="190"/>
      <c r="M877" s="190"/>
      <c r="R877" s="133"/>
      <c r="AD877" s="136"/>
    </row>
    <row r="878" spans="2:30" s="135" customFormat="1" ht="15.75" customHeight="1" x14ac:dyDescent="0.25">
      <c r="B878" s="165"/>
      <c r="C878" s="166"/>
      <c r="D878" s="133"/>
      <c r="E878" s="133"/>
      <c r="F878" s="133"/>
      <c r="G878" s="133"/>
      <c r="H878" s="133"/>
      <c r="I878" s="133"/>
      <c r="J878" s="133"/>
      <c r="K878" s="133"/>
      <c r="L878" s="190"/>
      <c r="M878" s="190"/>
      <c r="R878" s="133"/>
      <c r="AD878" s="136"/>
    </row>
    <row r="879" spans="2:30" s="135" customFormat="1" ht="15.75" customHeight="1" x14ac:dyDescent="0.25">
      <c r="B879" s="165"/>
      <c r="C879" s="166"/>
      <c r="D879" s="133"/>
      <c r="E879" s="133"/>
      <c r="F879" s="133"/>
      <c r="G879" s="133"/>
      <c r="H879" s="133"/>
      <c r="I879" s="133"/>
      <c r="J879" s="133"/>
      <c r="K879" s="133"/>
      <c r="L879" s="190"/>
      <c r="M879" s="190"/>
      <c r="R879" s="133"/>
      <c r="AD879" s="136"/>
    </row>
    <row r="880" spans="2:30" s="135" customFormat="1" ht="15.75" customHeight="1" x14ac:dyDescent="0.25">
      <c r="B880" s="165"/>
      <c r="C880" s="166"/>
      <c r="D880" s="133"/>
      <c r="E880" s="133"/>
      <c r="F880" s="133"/>
      <c r="G880" s="133"/>
      <c r="H880" s="133"/>
      <c r="I880" s="133"/>
      <c r="J880" s="133"/>
      <c r="K880" s="133"/>
      <c r="L880" s="190"/>
      <c r="M880" s="190"/>
      <c r="R880" s="133"/>
      <c r="AD880" s="136"/>
    </row>
    <row r="881" spans="2:30" s="135" customFormat="1" ht="15.75" customHeight="1" x14ac:dyDescent="0.25">
      <c r="B881" s="165"/>
      <c r="C881" s="166"/>
      <c r="D881" s="133"/>
      <c r="E881" s="133"/>
      <c r="F881" s="133"/>
      <c r="G881" s="133"/>
      <c r="H881" s="133"/>
      <c r="I881" s="133"/>
      <c r="J881" s="133"/>
      <c r="K881" s="133"/>
      <c r="L881" s="190"/>
      <c r="M881" s="190"/>
      <c r="R881" s="133"/>
      <c r="AD881" s="136"/>
    </row>
    <row r="882" spans="2:30" s="135" customFormat="1" ht="15.75" customHeight="1" x14ac:dyDescent="0.25">
      <c r="B882" s="165"/>
      <c r="C882" s="166"/>
      <c r="D882" s="133"/>
      <c r="E882" s="133"/>
      <c r="F882" s="133"/>
      <c r="G882" s="133"/>
      <c r="H882" s="133"/>
      <c r="I882" s="133"/>
      <c r="J882" s="133"/>
      <c r="K882" s="133"/>
      <c r="L882" s="190"/>
      <c r="M882" s="190"/>
      <c r="R882" s="133"/>
      <c r="AD882" s="136"/>
    </row>
    <row r="883" spans="2:30" s="135" customFormat="1" ht="15.75" customHeight="1" x14ac:dyDescent="0.25">
      <c r="B883" s="165"/>
      <c r="C883" s="166"/>
      <c r="D883" s="133"/>
      <c r="E883" s="133"/>
      <c r="F883" s="133"/>
      <c r="G883" s="133"/>
      <c r="H883" s="133"/>
      <c r="I883" s="133"/>
      <c r="J883" s="133"/>
      <c r="K883" s="133"/>
      <c r="L883" s="190"/>
      <c r="M883" s="190"/>
      <c r="R883" s="133"/>
      <c r="AD883" s="136"/>
    </row>
    <row r="884" spans="2:30" s="135" customFormat="1" ht="15.75" customHeight="1" x14ac:dyDescent="0.25">
      <c r="B884" s="165"/>
      <c r="C884" s="166"/>
      <c r="D884" s="133"/>
      <c r="E884" s="133"/>
      <c r="F884" s="133"/>
      <c r="G884" s="133"/>
      <c r="H884" s="133"/>
      <c r="I884" s="133"/>
      <c r="J884" s="133"/>
      <c r="K884" s="133"/>
      <c r="L884" s="190"/>
      <c r="M884" s="190"/>
      <c r="R884" s="133"/>
      <c r="AD884" s="136"/>
    </row>
    <row r="885" spans="2:30" s="135" customFormat="1" ht="15.75" customHeight="1" x14ac:dyDescent="0.25">
      <c r="B885" s="165"/>
      <c r="C885" s="166"/>
      <c r="D885" s="133"/>
      <c r="E885" s="133"/>
      <c r="F885" s="133"/>
      <c r="G885" s="133"/>
      <c r="H885" s="133"/>
      <c r="I885" s="133"/>
      <c r="J885" s="133"/>
      <c r="K885" s="133"/>
      <c r="L885" s="190"/>
      <c r="M885" s="190"/>
      <c r="R885" s="133"/>
      <c r="AD885" s="136"/>
    </row>
    <row r="886" spans="2:30" s="135" customFormat="1" ht="15.75" customHeight="1" x14ac:dyDescent="0.25">
      <c r="B886" s="165"/>
      <c r="C886" s="166"/>
      <c r="D886" s="133"/>
      <c r="E886" s="133"/>
      <c r="F886" s="133"/>
      <c r="G886" s="133"/>
      <c r="H886" s="133"/>
      <c r="I886" s="133"/>
      <c r="J886" s="133"/>
      <c r="K886" s="133"/>
      <c r="L886" s="190"/>
      <c r="M886" s="190"/>
      <c r="R886" s="133"/>
      <c r="AD886" s="136"/>
    </row>
    <row r="887" spans="2:30" s="135" customFormat="1" ht="15.75" customHeight="1" x14ac:dyDescent="0.25">
      <c r="B887" s="165"/>
      <c r="C887" s="166"/>
      <c r="D887" s="133"/>
      <c r="E887" s="133"/>
      <c r="F887" s="133"/>
      <c r="G887" s="133"/>
      <c r="H887" s="133"/>
      <c r="I887" s="133"/>
      <c r="J887" s="133"/>
      <c r="K887" s="133"/>
      <c r="L887" s="190"/>
      <c r="M887" s="190"/>
      <c r="R887" s="133"/>
      <c r="AD887" s="136"/>
    </row>
    <row r="888" spans="2:30" s="135" customFormat="1" ht="15.75" customHeight="1" x14ac:dyDescent="0.25">
      <c r="B888" s="165"/>
      <c r="C888" s="166"/>
      <c r="D888" s="133"/>
      <c r="E888" s="133"/>
      <c r="F888" s="133"/>
      <c r="G888" s="133"/>
      <c r="H888" s="133"/>
      <c r="I888" s="133"/>
      <c r="J888" s="133"/>
      <c r="K888" s="133"/>
      <c r="L888" s="190"/>
      <c r="M888" s="190"/>
      <c r="R888" s="133"/>
      <c r="AD888" s="136"/>
    </row>
    <row r="889" spans="2:30" s="135" customFormat="1" ht="15.75" customHeight="1" x14ac:dyDescent="0.25">
      <c r="B889" s="165"/>
      <c r="C889" s="166"/>
      <c r="D889" s="133"/>
      <c r="E889" s="133"/>
      <c r="F889" s="133"/>
      <c r="G889" s="133"/>
      <c r="H889" s="133"/>
      <c r="I889" s="133"/>
      <c r="J889" s="133"/>
      <c r="K889" s="133"/>
      <c r="L889" s="190"/>
      <c r="M889" s="190"/>
      <c r="R889" s="133"/>
      <c r="AD889" s="136"/>
    </row>
    <row r="890" spans="2:30" s="135" customFormat="1" ht="15.75" customHeight="1" x14ac:dyDescent="0.25">
      <c r="B890" s="165"/>
      <c r="C890" s="166"/>
      <c r="D890" s="133"/>
      <c r="E890" s="133"/>
      <c r="F890" s="133"/>
      <c r="G890" s="133"/>
      <c r="H890" s="133"/>
      <c r="I890" s="133"/>
      <c r="J890" s="133"/>
      <c r="K890" s="133"/>
      <c r="L890" s="190"/>
      <c r="M890" s="190"/>
      <c r="R890" s="133"/>
      <c r="AD890" s="136"/>
    </row>
    <row r="891" spans="2:30" s="135" customFormat="1" ht="15.75" customHeight="1" x14ac:dyDescent="0.25">
      <c r="B891" s="165"/>
      <c r="C891" s="166"/>
      <c r="D891" s="133"/>
      <c r="E891" s="133"/>
      <c r="F891" s="133"/>
      <c r="G891" s="133"/>
      <c r="H891" s="133"/>
      <c r="I891" s="133"/>
      <c r="J891" s="133"/>
      <c r="K891" s="133"/>
      <c r="L891" s="190"/>
      <c r="M891" s="190"/>
      <c r="R891" s="133"/>
      <c r="AD891" s="136"/>
    </row>
    <row r="892" spans="2:30" s="135" customFormat="1" ht="15.75" customHeight="1" x14ac:dyDescent="0.25">
      <c r="B892" s="165"/>
      <c r="C892" s="166"/>
      <c r="D892" s="133"/>
      <c r="E892" s="133"/>
      <c r="F892" s="133"/>
      <c r="G892" s="133"/>
      <c r="H892" s="133"/>
      <c r="I892" s="133"/>
      <c r="J892" s="133"/>
      <c r="K892" s="133"/>
      <c r="L892" s="190"/>
      <c r="M892" s="190"/>
      <c r="R892" s="133"/>
      <c r="AD892" s="136"/>
    </row>
    <row r="893" spans="2:30" s="135" customFormat="1" ht="15.75" customHeight="1" x14ac:dyDescent="0.25">
      <c r="B893" s="165"/>
      <c r="C893" s="166"/>
      <c r="D893" s="133"/>
      <c r="E893" s="133"/>
      <c r="F893" s="133"/>
      <c r="G893" s="133"/>
      <c r="H893" s="133"/>
      <c r="I893" s="133"/>
      <c r="J893" s="133"/>
      <c r="K893" s="133"/>
      <c r="L893" s="190"/>
      <c r="M893" s="190"/>
      <c r="R893" s="133"/>
      <c r="AD893" s="136"/>
    </row>
    <row r="894" spans="2:30" s="135" customFormat="1" ht="15.75" customHeight="1" x14ac:dyDescent="0.25">
      <c r="B894" s="165"/>
      <c r="C894" s="166"/>
      <c r="D894" s="133"/>
      <c r="E894" s="133"/>
      <c r="F894" s="133"/>
      <c r="G894" s="133"/>
      <c r="H894" s="133"/>
      <c r="I894" s="133"/>
      <c r="J894" s="133"/>
      <c r="K894" s="133"/>
      <c r="L894" s="190"/>
      <c r="M894" s="190"/>
      <c r="R894" s="133"/>
      <c r="AD894" s="136"/>
    </row>
    <row r="895" spans="2:30" s="135" customFormat="1" ht="15.75" customHeight="1" x14ac:dyDescent="0.25">
      <c r="B895" s="165"/>
      <c r="C895" s="166"/>
      <c r="D895" s="133"/>
      <c r="E895" s="133"/>
      <c r="F895" s="133"/>
      <c r="G895" s="133"/>
      <c r="H895" s="133"/>
      <c r="I895" s="133"/>
      <c r="J895" s="133"/>
      <c r="K895" s="133"/>
      <c r="L895" s="190"/>
      <c r="M895" s="190"/>
      <c r="R895" s="133"/>
      <c r="AD895" s="136"/>
    </row>
    <row r="896" spans="2:30" s="135" customFormat="1" ht="15.75" customHeight="1" x14ac:dyDescent="0.25">
      <c r="B896" s="165"/>
      <c r="C896" s="166"/>
      <c r="D896" s="133"/>
      <c r="E896" s="133"/>
      <c r="F896" s="133"/>
      <c r="G896" s="133"/>
      <c r="H896" s="133"/>
      <c r="I896" s="133"/>
      <c r="J896" s="133"/>
      <c r="K896" s="133"/>
      <c r="L896" s="190"/>
      <c r="M896" s="190"/>
      <c r="R896" s="133"/>
      <c r="AD896" s="136"/>
    </row>
    <row r="897" spans="2:30" s="135" customFormat="1" ht="15.75" customHeight="1" x14ac:dyDescent="0.25">
      <c r="B897" s="165"/>
      <c r="C897" s="166"/>
      <c r="D897" s="133"/>
      <c r="E897" s="133"/>
      <c r="F897" s="133"/>
      <c r="G897" s="133"/>
      <c r="H897" s="133"/>
      <c r="I897" s="133"/>
      <c r="J897" s="133"/>
      <c r="K897" s="133"/>
      <c r="L897" s="190"/>
      <c r="M897" s="190"/>
      <c r="R897" s="133"/>
      <c r="AD897" s="136"/>
    </row>
    <row r="898" spans="2:30" s="135" customFormat="1" ht="15.75" customHeight="1" x14ac:dyDescent="0.25">
      <c r="B898" s="165"/>
      <c r="C898" s="166"/>
      <c r="D898" s="133"/>
      <c r="E898" s="133"/>
      <c r="F898" s="133"/>
      <c r="G898" s="133"/>
      <c r="H898" s="133"/>
      <c r="I898" s="133"/>
      <c r="J898" s="133"/>
      <c r="K898" s="133"/>
      <c r="L898" s="190"/>
      <c r="M898" s="190"/>
      <c r="R898" s="133"/>
      <c r="AD898" s="136"/>
    </row>
    <row r="899" spans="2:30" s="135" customFormat="1" ht="15.75" customHeight="1" x14ac:dyDescent="0.25">
      <c r="B899" s="165"/>
      <c r="C899" s="166"/>
      <c r="D899" s="133"/>
      <c r="E899" s="133"/>
      <c r="F899" s="133"/>
      <c r="G899" s="133"/>
      <c r="H899" s="133"/>
      <c r="I899" s="133"/>
      <c r="J899" s="133"/>
      <c r="K899" s="133"/>
      <c r="L899" s="190"/>
      <c r="M899" s="190"/>
      <c r="R899" s="133"/>
      <c r="AD899" s="136"/>
    </row>
    <row r="900" spans="2:30" s="135" customFormat="1" ht="15.75" customHeight="1" x14ac:dyDescent="0.25">
      <c r="B900" s="165"/>
      <c r="C900" s="166"/>
      <c r="D900" s="133"/>
      <c r="E900" s="133"/>
      <c r="F900" s="133"/>
      <c r="G900" s="133"/>
      <c r="H900" s="133"/>
      <c r="I900" s="133"/>
      <c r="J900" s="133"/>
      <c r="K900" s="133"/>
      <c r="L900" s="190"/>
      <c r="M900" s="190"/>
      <c r="R900" s="133"/>
      <c r="AD900" s="136"/>
    </row>
    <row r="901" spans="2:30" s="135" customFormat="1" ht="15.75" customHeight="1" x14ac:dyDescent="0.25">
      <c r="B901" s="165"/>
      <c r="C901" s="166"/>
      <c r="D901" s="133"/>
      <c r="E901" s="133"/>
      <c r="F901" s="133"/>
      <c r="G901" s="133"/>
      <c r="H901" s="133"/>
      <c r="I901" s="133"/>
      <c r="J901" s="133"/>
      <c r="K901" s="133"/>
      <c r="L901" s="190"/>
      <c r="M901" s="190"/>
      <c r="R901" s="133"/>
      <c r="AD901" s="136"/>
    </row>
    <row r="902" spans="2:30" s="135" customFormat="1" ht="15.75" customHeight="1" x14ac:dyDescent="0.25">
      <c r="B902" s="165"/>
      <c r="C902" s="166"/>
      <c r="D902" s="133"/>
      <c r="E902" s="133"/>
      <c r="F902" s="133"/>
      <c r="G902" s="133"/>
      <c r="H902" s="133"/>
      <c r="I902" s="133"/>
      <c r="J902" s="133"/>
      <c r="K902" s="133"/>
      <c r="L902" s="190"/>
      <c r="M902" s="190"/>
      <c r="R902" s="133"/>
      <c r="AD902" s="136"/>
    </row>
    <row r="903" spans="2:30" s="135" customFormat="1" ht="15.75" customHeight="1" x14ac:dyDescent="0.25">
      <c r="B903" s="165"/>
      <c r="C903" s="166"/>
      <c r="D903" s="133"/>
      <c r="E903" s="133"/>
      <c r="F903" s="133"/>
      <c r="G903" s="133"/>
      <c r="H903" s="133"/>
      <c r="I903" s="133"/>
      <c r="J903" s="133"/>
      <c r="K903" s="133"/>
      <c r="L903" s="190"/>
      <c r="M903" s="190"/>
      <c r="R903" s="133"/>
      <c r="AD903" s="136"/>
    </row>
    <row r="904" spans="2:30" s="135" customFormat="1" ht="15.75" customHeight="1" x14ac:dyDescent="0.25">
      <c r="B904" s="165"/>
      <c r="C904" s="166"/>
      <c r="D904" s="133"/>
      <c r="E904" s="133"/>
      <c r="F904" s="133"/>
      <c r="G904" s="133"/>
      <c r="H904" s="133"/>
      <c r="I904" s="133"/>
      <c r="J904" s="133"/>
      <c r="K904" s="133"/>
      <c r="L904" s="190"/>
      <c r="M904" s="190"/>
      <c r="R904" s="133"/>
      <c r="AD904" s="136"/>
    </row>
    <row r="905" spans="2:30" s="135" customFormat="1" ht="15.75" customHeight="1" x14ac:dyDescent="0.25">
      <c r="B905" s="165"/>
      <c r="C905" s="166"/>
      <c r="D905" s="133"/>
      <c r="E905" s="133"/>
      <c r="F905" s="133"/>
      <c r="G905" s="133"/>
      <c r="H905" s="133"/>
      <c r="I905" s="133"/>
      <c r="J905" s="133"/>
      <c r="K905" s="133"/>
      <c r="L905" s="190"/>
      <c r="M905" s="190"/>
      <c r="R905" s="133"/>
      <c r="AD905" s="136"/>
    </row>
    <row r="906" spans="2:30" s="135" customFormat="1" ht="15.75" customHeight="1" x14ac:dyDescent="0.25">
      <c r="B906" s="165"/>
      <c r="C906" s="166"/>
      <c r="D906" s="133"/>
      <c r="E906" s="133"/>
      <c r="F906" s="133"/>
      <c r="G906" s="133"/>
      <c r="H906" s="133"/>
      <c r="I906" s="133"/>
      <c r="J906" s="133"/>
      <c r="K906" s="133"/>
      <c r="L906" s="190"/>
      <c r="M906" s="190"/>
      <c r="R906" s="133"/>
      <c r="AD906" s="136"/>
    </row>
    <row r="907" spans="2:30" s="135" customFormat="1" ht="15.75" customHeight="1" x14ac:dyDescent="0.25">
      <c r="B907" s="165"/>
      <c r="C907" s="166"/>
      <c r="D907" s="133"/>
      <c r="E907" s="133"/>
      <c r="F907" s="133"/>
      <c r="G907" s="133"/>
      <c r="H907" s="133"/>
      <c r="I907" s="133"/>
      <c r="J907" s="133"/>
      <c r="K907" s="133"/>
      <c r="L907" s="190"/>
      <c r="M907" s="190"/>
      <c r="R907" s="133"/>
      <c r="AD907" s="136"/>
    </row>
    <row r="908" spans="2:30" s="135" customFormat="1" ht="15.75" customHeight="1" x14ac:dyDescent="0.25">
      <c r="B908" s="165"/>
      <c r="C908" s="166"/>
      <c r="D908" s="133"/>
      <c r="E908" s="133"/>
      <c r="F908" s="133"/>
      <c r="G908" s="133"/>
      <c r="H908" s="133"/>
      <c r="I908" s="133"/>
      <c r="J908" s="133"/>
      <c r="K908" s="133"/>
      <c r="L908" s="190"/>
      <c r="M908" s="190"/>
      <c r="R908" s="133"/>
      <c r="AD908" s="136"/>
    </row>
    <row r="909" spans="2:30" s="135" customFormat="1" ht="15.75" customHeight="1" x14ac:dyDescent="0.25">
      <c r="B909" s="165"/>
      <c r="C909" s="166"/>
      <c r="D909" s="133"/>
      <c r="E909" s="133"/>
      <c r="F909" s="133"/>
      <c r="G909" s="133"/>
      <c r="H909" s="133"/>
      <c r="I909" s="133"/>
      <c r="J909" s="133"/>
      <c r="K909" s="133"/>
      <c r="L909" s="190"/>
      <c r="M909" s="190"/>
      <c r="R909" s="133"/>
      <c r="AD909" s="136"/>
    </row>
    <row r="910" spans="2:30" s="135" customFormat="1" ht="15.75" customHeight="1" x14ac:dyDescent="0.25">
      <c r="B910" s="165"/>
      <c r="C910" s="166"/>
      <c r="D910" s="133"/>
      <c r="E910" s="133"/>
      <c r="F910" s="133"/>
      <c r="G910" s="133"/>
      <c r="H910" s="133"/>
      <c r="I910" s="133"/>
      <c r="J910" s="133"/>
      <c r="K910" s="133"/>
      <c r="L910" s="190"/>
      <c r="M910" s="190"/>
      <c r="R910" s="133"/>
      <c r="AD910" s="136"/>
    </row>
    <row r="911" spans="2:30" s="135" customFormat="1" ht="15.75" customHeight="1" x14ac:dyDescent="0.25">
      <c r="B911" s="165"/>
      <c r="C911" s="166"/>
      <c r="D911" s="133"/>
      <c r="E911" s="133"/>
      <c r="F911" s="133"/>
      <c r="G911" s="133"/>
      <c r="H911" s="133"/>
      <c r="I911" s="133"/>
      <c r="J911" s="133"/>
      <c r="K911" s="133"/>
      <c r="L911" s="190"/>
      <c r="M911" s="190"/>
      <c r="R911" s="133"/>
      <c r="AD911" s="136"/>
    </row>
    <row r="912" spans="2:30" s="135" customFormat="1" ht="15.75" customHeight="1" x14ac:dyDescent="0.25">
      <c r="B912" s="165"/>
      <c r="C912" s="166"/>
      <c r="D912" s="133"/>
      <c r="E912" s="133"/>
      <c r="F912" s="133"/>
      <c r="G912" s="133"/>
      <c r="H912" s="133"/>
      <c r="I912" s="133"/>
      <c r="J912" s="133"/>
      <c r="K912" s="133"/>
      <c r="L912" s="190"/>
      <c r="M912" s="190"/>
      <c r="R912" s="133"/>
      <c r="AD912" s="136"/>
    </row>
    <row r="913" spans="2:30" s="135" customFormat="1" ht="15.75" customHeight="1" x14ac:dyDescent="0.25">
      <c r="B913" s="165"/>
      <c r="C913" s="166"/>
      <c r="D913" s="133"/>
      <c r="E913" s="133"/>
      <c r="F913" s="133"/>
      <c r="G913" s="133"/>
      <c r="H913" s="133"/>
      <c r="I913" s="133"/>
      <c r="J913" s="133"/>
      <c r="K913" s="133"/>
      <c r="L913" s="190"/>
      <c r="M913" s="190"/>
      <c r="R913" s="133"/>
      <c r="AD913" s="136"/>
    </row>
    <row r="914" spans="2:30" s="135" customFormat="1" ht="15.75" customHeight="1" x14ac:dyDescent="0.25">
      <c r="B914" s="165"/>
      <c r="C914" s="166"/>
      <c r="D914" s="133"/>
      <c r="E914" s="133"/>
      <c r="F914" s="133"/>
      <c r="G914" s="133"/>
      <c r="H914" s="133"/>
      <c r="I914" s="133"/>
      <c r="J914" s="133"/>
      <c r="K914" s="133"/>
      <c r="L914" s="190"/>
      <c r="M914" s="190"/>
      <c r="R914" s="133"/>
      <c r="AD914" s="136"/>
    </row>
    <row r="915" spans="2:30" s="135" customFormat="1" ht="15.75" customHeight="1" x14ac:dyDescent="0.25">
      <c r="B915" s="165"/>
      <c r="C915" s="166"/>
      <c r="D915" s="133"/>
      <c r="E915" s="133"/>
      <c r="F915" s="133"/>
      <c r="G915" s="133"/>
      <c r="H915" s="133"/>
      <c r="I915" s="133"/>
      <c r="J915" s="133"/>
      <c r="K915" s="133"/>
      <c r="L915" s="190"/>
      <c r="M915" s="190"/>
      <c r="R915" s="133"/>
      <c r="AD915" s="136"/>
    </row>
    <row r="916" spans="2:30" s="135" customFormat="1" ht="15.75" customHeight="1" x14ac:dyDescent="0.25">
      <c r="B916" s="165"/>
      <c r="C916" s="166"/>
      <c r="D916" s="133"/>
      <c r="E916" s="133"/>
      <c r="F916" s="133"/>
      <c r="G916" s="133"/>
      <c r="H916" s="133"/>
      <c r="I916" s="133"/>
      <c r="J916" s="133"/>
      <c r="K916" s="133"/>
      <c r="L916" s="190"/>
      <c r="M916" s="190"/>
      <c r="R916" s="133"/>
      <c r="AD916" s="136"/>
    </row>
    <row r="917" spans="2:30" s="135" customFormat="1" ht="15.75" customHeight="1" x14ac:dyDescent="0.25">
      <c r="B917" s="165"/>
      <c r="C917" s="166"/>
      <c r="D917" s="133"/>
      <c r="E917" s="133"/>
      <c r="F917" s="133"/>
      <c r="G917" s="133"/>
      <c r="H917" s="133"/>
      <c r="I917" s="133"/>
      <c r="J917" s="133"/>
      <c r="K917" s="133"/>
      <c r="L917" s="190"/>
      <c r="M917" s="190"/>
      <c r="R917" s="133"/>
      <c r="AD917" s="136"/>
    </row>
    <row r="918" spans="2:30" s="135" customFormat="1" ht="15.75" customHeight="1" x14ac:dyDescent="0.25">
      <c r="B918" s="165"/>
      <c r="C918" s="166"/>
      <c r="D918" s="133"/>
      <c r="E918" s="133"/>
      <c r="F918" s="133"/>
      <c r="G918" s="133"/>
      <c r="H918" s="133"/>
      <c r="I918" s="133"/>
      <c r="J918" s="133"/>
      <c r="K918" s="133"/>
      <c r="L918" s="190"/>
      <c r="M918" s="190"/>
      <c r="R918" s="133"/>
      <c r="AD918" s="136"/>
    </row>
    <row r="919" spans="2:30" s="135" customFormat="1" ht="15.75" customHeight="1" x14ac:dyDescent="0.25">
      <c r="B919" s="165"/>
      <c r="C919" s="166"/>
      <c r="D919" s="133"/>
      <c r="E919" s="133"/>
      <c r="F919" s="133"/>
      <c r="G919" s="133"/>
      <c r="H919" s="133"/>
      <c r="I919" s="133"/>
      <c r="J919" s="133"/>
      <c r="K919" s="133"/>
      <c r="L919" s="190"/>
      <c r="M919" s="190"/>
      <c r="R919" s="133"/>
      <c r="AD919" s="136"/>
    </row>
    <row r="920" spans="2:30" s="135" customFormat="1" ht="15.75" customHeight="1" x14ac:dyDescent="0.25">
      <c r="B920" s="165"/>
      <c r="C920" s="166"/>
      <c r="D920" s="133"/>
      <c r="E920" s="133"/>
      <c r="F920" s="133"/>
      <c r="G920" s="133"/>
      <c r="H920" s="133"/>
      <c r="I920" s="133"/>
      <c r="J920" s="133"/>
      <c r="K920" s="133"/>
      <c r="L920" s="190"/>
      <c r="M920" s="190"/>
      <c r="R920" s="133"/>
      <c r="AD920" s="136"/>
    </row>
    <row r="921" spans="2:30" s="135" customFormat="1" ht="15.75" customHeight="1" x14ac:dyDescent="0.25">
      <c r="B921" s="165"/>
      <c r="C921" s="166"/>
      <c r="D921" s="133"/>
      <c r="E921" s="133"/>
      <c r="F921" s="133"/>
      <c r="G921" s="133"/>
      <c r="H921" s="133"/>
      <c r="I921" s="133"/>
      <c r="J921" s="133"/>
      <c r="K921" s="133"/>
      <c r="L921" s="190"/>
      <c r="M921" s="190"/>
      <c r="R921" s="133"/>
      <c r="AD921" s="136"/>
    </row>
    <row r="922" spans="2:30" s="135" customFormat="1" ht="15.75" customHeight="1" x14ac:dyDescent="0.25">
      <c r="B922" s="165"/>
      <c r="C922" s="166"/>
      <c r="D922" s="133"/>
      <c r="E922" s="133"/>
      <c r="F922" s="133"/>
      <c r="G922" s="133"/>
      <c r="H922" s="133"/>
      <c r="I922" s="133"/>
      <c r="J922" s="133"/>
      <c r="K922" s="133"/>
      <c r="L922" s="190"/>
      <c r="M922" s="190"/>
      <c r="R922" s="133"/>
      <c r="AD922" s="136"/>
    </row>
    <row r="923" spans="2:30" s="135" customFormat="1" ht="15.75" customHeight="1" x14ac:dyDescent="0.25">
      <c r="B923" s="165"/>
      <c r="C923" s="166"/>
      <c r="D923" s="133"/>
      <c r="E923" s="133"/>
      <c r="F923" s="133"/>
      <c r="G923" s="133"/>
      <c r="H923" s="133"/>
      <c r="I923" s="133"/>
      <c r="J923" s="133"/>
      <c r="K923" s="133"/>
      <c r="L923" s="190"/>
      <c r="M923" s="190"/>
      <c r="R923" s="133"/>
      <c r="AD923" s="136"/>
    </row>
    <row r="924" spans="2:30" s="135" customFormat="1" ht="15.75" customHeight="1" x14ac:dyDescent="0.25">
      <c r="B924" s="165"/>
      <c r="C924" s="166"/>
      <c r="D924" s="133"/>
      <c r="E924" s="133"/>
      <c r="F924" s="133"/>
      <c r="G924" s="133"/>
      <c r="H924" s="133"/>
      <c r="I924" s="133"/>
      <c r="J924" s="133"/>
      <c r="K924" s="133"/>
      <c r="L924" s="190"/>
      <c r="M924" s="190"/>
      <c r="R924" s="133"/>
      <c r="AD924" s="136"/>
    </row>
    <row r="925" spans="2:30" s="135" customFormat="1" ht="15.75" customHeight="1" x14ac:dyDescent="0.25">
      <c r="B925" s="165"/>
      <c r="C925" s="166"/>
      <c r="D925" s="133"/>
      <c r="E925" s="133"/>
      <c r="F925" s="133"/>
      <c r="G925" s="133"/>
      <c r="H925" s="133"/>
      <c r="I925" s="133"/>
      <c r="J925" s="133"/>
      <c r="K925" s="133"/>
      <c r="L925" s="190"/>
      <c r="M925" s="190"/>
      <c r="R925" s="133"/>
      <c r="AD925" s="136"/>
    </row>
    <row r="926" spans="2:30" s="135" customFormat="1" ht="15.75" customHeight="1" x14ac:dyDescent="0.25">
      <c r="B926" s="165"/>
      <c r="C926" s="166"/>
      <c r="D926" s="133"/>
      <c r="E926" s="133"/>
      <c r="F926" s="133"/>
      <c r="G926" s="133"/>
      <c r="H926" s="133"/>
      <c r="I926" s="133"/>
      <c r="J926" s="133"/>
      <c r="K926" s="133"/>
      <c r="L926" s="190"/>
      <c r="M926" s="190"/>
      <c r="R926" s="133"/>
      <c r="AD926" s="136"/>
    </row>
    <row r="927" spans="2:30" s="135" customFormat="1" ht="15.75" customHeight="1" x14ac:dyDescent="0.25">
      <c r="B927" s="165"/>
      <c r="C927" s="166"/>
      <c r="D927" s="133"/>
      <c r="E927" s="133"/>
      <c r="F927" s="133"/>
      <c r="G927" s="133"/>
      <c r="H927" s="133"/>
      <c r="I927" s="133"/>
      <c r="J927" s="133"/>
      <c r="K927" s="133"/>
      <c r="L927" s="190"/>
      <c r="M927" s="190"/>
      <c r="R927" s="133"/>
      <c r="AD927" s="136"/>
    </row>
    <row r="928" spans="2:30" s="135" customFormat="1" ht="15.75" customHeight="1" x14ac:dyDescent="0.25">
      <c r="B928" s="165"/>
      <c r="C928" s="166"/>
      <c r="D928" s="133"/>
      <c r="E928" s="133"/>
      <c r="F928" s="133"/>
      <c r="G928" s="133"/>
      <c r="H928" s="133"/>
      <c r="I928" s="133"/>
      <c r="J928" s="133"/>
      <c r="K928" s="133"/>
      <c r="L928" s="190"/>
      <c r="M928" s="190"/>
      <c r="R928" s="133"/>
      <c r="AD928" s="136"/>
    </row>
    <row r="929" spans="2:30" s="135" customFormat="1" ht="15.75" customHeight="1" x14ac:dyDescent="0.25">
      <c r="B929" s="165"/>
      <c r="C929" s="166"/>
      <c r="D929" s="133"/>
      <c r="E929" s="133"/>
      <c r="F929" s="133"/>
      <c r="G929" s="133"/>
      <c r="H929" s="133"/>
      <c r="I929" s="133"/>
      <c r="J929" s="133"/>
      <c r="K929" s="133"/>
      <c r="L929" s="190"/>
      <c r="M929" s="190"/>
      <c r="R929" s="133"/>
      <c r="AD929" s="136"/>
    </row>
    <row r="930" spans="2:30" s="135" customFormat="1" ht="15.75" customHeight="1" x14ac:dyDescent="0.25">
      <c r="B930" s="165"/>
      <c r="C930" s="166"/>
      <c r="D930" s="133"/>
      <c r="E930" s="133"/>
      <c r="F930" s="133"/>
      <c r="G930" s="133"/>
      <c r="H930" s="133"/>
      <c r="I930" s="133"/>
      <c r="J930" s="133"/>
      <c r="K930" s="133"/>
      <c r="L930" s="190"/>
      <c r="M930" s="190"/>
      <c r="R930" s="133"/>
      <c r="AD930" s="136"/>
    </row>
    <row r="931" spans="2:30" s="135" customFormat="1" ht="15.75" customHeight="1" x14ac:dyDescent="0.25">
      <c r="B931" s="165"/>
      <c r="C931" s="166"/>
      <c r="D931" s="133"/>
      <c r="E931" s="133"/>
      <c r="F931" s="133"/>
      <c r="G931" s="133"/>
      <c r="H931" s="133"/>
      <c r="I931" s="133"/>
      <c r="J931" s="133"/>
      <c r="K931" s="133"/>
      <c r="L931" s="190"/>
      <c r="M931" s="190"/>
      <c r="R931" s="133"/>
      <c r="AD931" s="136"/>
    </row>
    <row r="932" spans="2:30" s="135" customFormat="1" ht="15.75" customHeight="1" x14ac:dyDescent="0.25">
      <c r="B932" s="165"/>
      <c r="C932" s="166"/>
      <c r="D932" s="133"/>
      <c r="E932" s="133"/>
      <c r="F932" s="133"/>
      <c r="G932" s="133"/>
      <c r="H932" s="133"/>
      <c r="I932" s="133"/>
      <c r="J932" s="133"/>
      <c r="K932" s="133"/>
      <c r="L932" s="190"/>
      <c r="M932" s="190"/>
      <c r="R932" s="133"/>
      <c r="AD932" s="136"/>
    </row>
    <row r="933" spans="2:30" s="135" customFormat="1" ht="15.75" customHeight="1" x14ac:dyDescent="0.25">
      <c r="B933" s="165"/>
      <c r="C933" s="166"/>
      <c r="D933" s="133"/>
      <c r="E933" s="133"/>
      <c r="F933" s="133"/>
      <c r="G933" s="133"/>
      <c r="H933" s="133"/>
      <c r="I933" s="133"/>
      <c r="J933" s="133"/>
      <c r="K933" s="133"/>
      <c r="L933" s="190"/>
      <c r="M933" s="190"/>
      <c r="R933" s="133"/>
      <c r="AD933" s="136"/>
    </row>
    <row r="934" spans="2:30" s="135" customFormat="1" ht="15.75" customHeight="1" x14ac:dyDescent="0.25">
      <c r="B934" s="165"/>
      <c r="C934" s="166"/>
      <c r="D934" s="133"/>
      <c r="E934" s="133"/>
      <c r="F934" s="133"/>
      <c r="G934" s="133"/>
      <c r="H934" s="133"/>
      <c r="I934" s="133"/>
      <c r="J934" s="133"/>
      <c r="K934" s="133"/>
      <c r="L934" s="190"/>
      <c r="M934" s="190"/>
      <c r="R934" s="133"/>
      <c r="AD934" s="136"/>
    </row>
    <row r="935" spans="2:30" s="135" customFormat="1" ht="15.75" customHeight="1" x14ac:dyDescent="0.25">
      <c r="B935" s="165"/>
      <c r="C935" s="166"/>
      <c r="D935" s="133"/>
      <c r="E935" s="133"/>
      <c r="F935" s="133"/>
      <c r="G935" s="133"/>
      <c r="H935" s="133"/>
      <c r="I935" s="133"/>
      <c r="J935" s="133"/>
      <c r="K935" s="133"/>
      <c r="L935" s="190"/>
      <c r="M935" s="190"/>
      <c r="R935" s="133"/>
      <c r="AD935" s="136"/>
    </row>
    <row r="936" spans="2:30" s="135" customFormat="1" ht="15.75" customHeight="1" x14ac:dyDescent="0.25">
      <c r="B936" s="165"/>
      <c r="C936" s="166"/>
      <c r="D936" s="133"/>
      <c r="E936" s="133"/>
      <c r="F936" s="133"/>
      <c r="G936" s="133"/>
      <c r="H936" s="133"/>
      <c r="I936" s="133"/>
      <c r="J936" s="133"/>
      <c r="K936" s="133"/>
      <c r="L936" s="190"/>
      <c r="M936" s="190"/>
      <c r="R936" s="133"/>
      <c r="AD936" s="136"/>
    </row>
    <row r="937" spans="2:30" s="135" customFormat="1" ht="15.75" customHeight="1" x14ac:dyDescent="0.25">
      <c r="B937" s="165"/>
      <c r="C937" s="166"/>
      <c r="D937" s="133"/>
      <c r="E937" s="133"/>
      <c r="F937" s="133"/>
      <c r="G937" s="133"/>
      <c r="H937" s="133"/>
      <c r="I937" s="133"/>
      <c r="J937" s="133"/>
      <c r="K937" s="133"/>
      <c r="L937" s="190"/>
      <c r="M937" s="190"/>
      <c r="R937" s="133"/>
      <c r="AD937" s="136"/>
    </row>
    <row r="938" spans="2:30" s="135" customFormat="1" ht="15.75" customHeight="1" x14ac:dyDescent="0.25">
      <c r="B938" s="165"/>
      <c r="C938" s="166"/>
      <c r="D938" s="133"/>
      <c r="E938" s="133"/>
      <c r="F938" s="133"/>
      <c r="G938" s="133"/>
      <c r="H938" s="133"/>
      <c r="I938" s="133"/>
      <c r="J938" s="133"/>
      <c r="K938" s="133"/>
      <c r="L938" s="190"/>
      <c r="M938" s="190"/>
      <c r="R938" s="133"/>
      <c r="AD938" s="136"/>
    </row>
    <row r="939" spans="2:30" s="135" customFormat="1" ht="15.75" customHeight="1" x14ac:dyDescent="0.25">
      <c r="B939" s="165"/>
      <c r="C939" s="166"/>
      <c r="D939" s="133"/>
      <c r="E939" s="133"/>
      <c r="F939" s="133"/>
      <c r="G939" s="133"/>
      <c r="H939" s="133"/>
      <c r="I939" s="133"/>
      <c r="J939" s="133"/>
      <c r="K939" s="133"/>
      <c r="L939" s="190"/>
      <c r="M939" s="190"/>
      <c r="R939" s="133"/>
      <c r="AD939" s="136"/>
    </row>
    <row r="940" spans="2:30" s="135" customFormat="1" ht="15.75" customHeight="1" x14ac:dyDescent="0.25">
      <c r="B940" s="165"/>
      <c r="C940" s="166"/>
      <c r="D940" s="133"/>
      <c r="E940" s="133"/>
      <c r="F940" s="133"/>
      <c r="G940" s="133"/>
      <c r="H940" s="133"/>
      <c r="I940" s="133"/>
      <c r="J940" s="133"/>
      <c r="K940" s="133"/>
      <c r="L940" s="190"/>
      <c r="M940" s="190"/>
      <c r="R940" s="133"/>
      <c r="AD940" s="136"/>
    </row>
    <row r="941" spans="2:30" s="135" customFormat="1" ht="15.75" customHeight="1" x14ac:dyDescent="0.25">
      <c r="B941" s="165"/>
      <c r="C941" s="166"/>
      <c r="D941" s="133"/>
      <c r="E941" s="133"/>
      <c r="F941" s="133"/>
      <c r="G941" s="133"/>
      <c r="H941" s="133"/>
      <c r="I941" s="133"/>
      <c r="J941" s="133"/>
      <c r="K941" s="133"/>
      <c r="L941" s="190"/>
      <c r="M941" s="190"/>
      <c r="R941" s="133"/>
      <c r="AD941" s="136"/>
    </row>
    <row r="942" spans="2:30" s="135" customFormat="1" ht="15.75" customHeight="1" x14ac:dyDescent="0.25">
      <c r="B942" s="165"/>
      <c r="C942" s="166"/>
      <c r="D942" s="133"/>
      <c r="E942" s="133"/>
      <c r="F942" s="133"/>
      <c r="G942" s="133"/>
      <c r="H942" s="133"/>
      <c r="I942" s="133"/>
      <c r="J942" s="133"/>
      <c r="K942" s="133"/>
      <c r="L942" s="190"/>
      <c r="M942" s="190"/>
      <c r="R942" s="133"/>
      <c r="AD942" s="136"/>
    </row>
    <row r="943" spans="2:30" s="135" customFormat="1" ht="15.75" customHeight="1" x14ac:dyDescent="0.25">
      <c r="B943" s="165"/>
      <c r="C943" s="166"/>
      <c r="D943" s="133"/>
      <c r="E943" s="133"/>
      <c r="F943" s="133"/>
      <c r="G943" s="133"/>
      <c r="H943" s="133"/>
      <c r="I943" s="133"/>
      <c r="J943" s="133"/>
      <c r="K943" s="133"/>
      <c r="L943" s="190"/>
      <c r="M943" s="190"/>
      <c r="R943" s="133"/>
      <c r="AD943" s="136"/>
    </row>
    <row r="944" spans="2:30" s="135" customFormat="1" ht="15.75" customHeight="1" x14ac:dyDescent="0.25">
      <c r="B944" s="165"/>
      <c r="C944" s="166"/>
      <c r="D944" s="133"/>
      <c r="E944" s="133"/>
      <c r="F944" s="133"/>
      <c r="G944" s="133"/>
      <c r="H944" s="133"/>
      <c r="I944" s="133"/>
      <c r="J944" s="133"/>
      <c r="K944" s="133"/>
      <c r="L944" s="190"/>
      <c r="M944" s="190"/>
      <c r="R944" s="133"/>
      <c r="AD944" s="136"/>
    </row>
    <row r="945" spans="2:30" s="135" customFormat="1" ht="15.75" customHeight="1" x14ac:dyDescent="0.25">
      <c r="B945" s="165"/>
      <c r="C945" s="166"/>
      <c r="D945" s="133"/>
      <c r="E945" s="133"/>
      <c r="F945" s="133"/>
      <c r="G945" s="133"/>
      <c r="H945" s="133"/>
      <c r="I945" s="133"/>
      <c r="J945" s="133"/>
      <c r="K945" s="133"/>
      <c r="L945" s="190"/>
      <c r="M945" s="190"/>
      <c r="R945" s="133"/>
      <c r="AD945" s="136"/>
    </row>
    <row r="946" spans="2:30" s="135" customFormat="1" ht="15.75" customHeight="1" x14ac:dyDescent="0.25">
      <c r="B946" s="165"/>
      <c r="C946" s="166"/>
      <c r="D946" s="133"/>
      <c r="E946" s="133"/>
      <c r="F946" s="133"/>
      <c r="G946" s="133"/>
      <c r="H946" s="133"/>
      <c r="I946" s="133"/>
      <c r="J946" s="133"/>
      <c r="K946" s="133"/>
      <c r="L946" s="190"/>
      <c r="M946" s="190"/>
      <c r="R946" s="133"/>
      <c r="AD946" s="136"/>
    </row>
    <row r="947" spans="2:30" s="135" customFormat="1" ht="15.75" customHeight="1" x14ac:dyDescent="0.25">
      <c r="B947" s="165"/>
      <c r="C947" s="166"/>
      <c r="D947" s="133"/>
      <c r="E947" s="133"/>
      <c r="F947" s="133"/>
      <c r="G947" s="133"/>
      <c r="H947" s="133"/>
      <c r="I947" s="133"/>
      <c r="J947" s="133"/>
      <c r="K947" s="133"/>
      <c r="L947" s="190"/>
      <c r="M947" s="190"/>
      <c r="R947" s="133"/>
      <c r="AD947" s="136"/>
    </row>
    <row r="948" spans="2:30" s="135" customFormat="1" ht="15.75" customHeight="1" x14ac:dyDescent="0.25">
      <c r="B948" s="165"/>
      <c r="C948" s="166"/>
      <c r="D948" s="133"/>
      <c r="E948" s="133"/>
      <c r="F948" s="133"/>
      <c r="G948" s="133"/>
      <c r="H948" s="133"/>
      <c r="I948" s="133"/>
      <c r="J948" s="133"/>
      <c r="K948" s="133"/>
      <c r="L948" s="190"/>
      <c r="M948" s="190"/>
      <c r="R948" s="133"/>
      <c r="AD948" s="136"/>
    </row>
    <row r="949" spans="2:30" s="135" customFormat="1" ht="15.75" customHeight="1" x14ac:dyDescent="0.25">
      <c r="B949" s="165"/>
      <c r="C949" s="166"/>
      <c r="D949" s="133"/>
      <c r="E949" s="133"/>
      <c r="F949" s="133"/>
      <c r="G949" s="133"/>
      <c r="H949" s="133"/>
      <c r="I949" s="133"/>
      <c r="J949" s="133"/>
      <c r="K949" s="133"/>
      <c r="L949" s="190"/>
      <c r="M949" s="190"/>
      <c r="R949" s="133"/>
      <c r="AD949" s="136"/>
    </row>
    <row r="950" spans="2:30" s="135" customFormat="1" ht="15.75" customHeight="1" x14ac:dyDescent="0.25">
      <c r="B950" s="165"/>
      <c r="C950" s="166"/>
      <c r="D950" s="133"/>
      <c r="E950" s="133"/>
      <c r="F950" s="133"/>
      <c r="G950" s="133"/>
      <c r="H950" s="133"/>
      <c r="I950" s="133"/>
      <c r="J950" s="133"/>
      <c r="K950" s="133"/>
      <c r="L950" s="190"/>
      <c r="M950" s="190"/>
      <c r="R950" s="133"/>
      <c r="AD950" s="136"/>
    </row>
    <row r="951" spans="2:30" s="135" customFormat="1" ht="15.75" customHeight="1" x14ac:dyDescent="0.25">
      <c r="B951" s="165"/>
      <c r="C951" s="166"/>
      <c r="D951" s="133"/>
      <c r="E951" s="133"/>
      <c r="F951" s="133"/>
      <c r="G951" s="133"/>
      <c r="H951" s="133"/>
      <c r="I951" s="133"/>
      <c r="J951" s="133"/>
      <c r="K951" s="133"/>
      <c r="L951" s="190"/>
      <c r="M951" s="190"/>
      <c r="R951" s="133"/>
      <c r="AD951" s="136"/>
    </row>
    <row r="952" spans="2:30" s="135" customFormat="1" ht="15.75" customHeight="1" x14ac:dyDescent="0.25">
      <c r="B952" s="165"/>
      <c r="C952" s="166"/>
      <c r="D952" s="133"/>
      <c r="E952" s="133"/>
      <c r="F952" s="133"/>
      <c r="G952" s="133"/>
      <c r="H952" s="133"/>
      <c r="I952" s="133"/>
      <c r="J952" s="133"/>
      <c r="K952" s="133"/>
      <c r="L952" s="190"/>
      <c r="M952" s="190"/>
      <c r="R952" s="133"/>
      <c r="AD952" s="136"/>
    </row>
    <row r="953" spans="2:30" s="135" customFormat="1" ht="15.75" customHeight="1" x14ac:dyDescent="0.25">
      <c r="B953" s="165"/>
      <c r="C953" s="166"/>
      <c r="D953" s="133"/>
      <c r="E953" s="133"/>
      <c r="F953" s="133"/>
      <c r="G953" s="133"/>
      <c r="H953" s="133"/>
      <c r="I953" s="133"/>
      <c r="J953" s="133"/>
      <c r="K953" s="133"/>
      <c r="L953" s="190"/>
      <c r="M953" s="190"/>
      <c r="R953" s="133"/>
      <c r="AD953" s="136"/>
    </row>
    <row r="954" spans="2:30" s="135" customFormat="1" ht="15.75" customHeight="1" x14ac:dyDescent="0.25">
      <c r="B954" s="165"/>
      <c r="C954" s="166"/>
      <c r="D954" s="133"/>
      <c r="E954" s="133"/>
      <c r="F954" s="133"/>
      <c r="G954" s="133"/>
      <c r="H954" s="133"/>
      <c r="I954" s="133"/>
      <c r="J954" s="133"/>
      <c r="K954" s="133"/>
      <c r="L954" s="190"/>
      <c r="M954" s="190"/>
      <c r="R954" s="133"/>
      <c r="AD954" s="136"/>
    </row>
    <row r="955" spans="2:30" s="135" customFormat="1" ht="15.75" customHeight="1" x14ac:dyDescent="0.25">
      <c r="B955" s="165"/>
      <c r="C955" s="166"/>
      <c r="D955" s="133"/>
      <c r="E955" s="133"/>
      <c r="F955" s="133"/>
      <c r="G955" s="133"/>
      <c r="H955" s="133"/>
      <c r="I955" s="133"/>
      <c r="J955" s="133"/>
      <c r="K955" s="133"/>
      <c r="L955" s="190"/>
      <c r="M955" s="190"/>
      <c r="R955" s="133"/>
      <c r="AD955" s="136"/>
    </row>
    <row r="956" spans="2:30" s="135" customFormat="1" ht="15.75" customHeight="1" x14ac:dyDescent="0.25">
      <c r="B956" s="165"/>
      <c r="C956" s="166"/>
      <c r="D956" s="133"/>
      <c r="E956" s="133"/>
      <c r="F956" s="133"/>
      <c r="G956" s="133"/>
      <c r="H956" s="133"/>
      <c r="I956" s="133"/>
      <c r="J956" s="133"/>
      <c r="K956" s="133"/>
      <c r="L956" s="190"/>
      <c r="M956" s="190"/>
      <c r="R956" s="133"/>
      <c r="AD956" s="136"/>
    </row>
    <row r="957" spans="2:30" s="135" customFormat="1" ht="15.75" customHeight="1" x14ac:dyDescent="0.25">
      <c r="B957" s="165"/>
      <c r="C957" s="166"/>
      <c r="D957" s="133"/>
      <c r="E957" s="133"/>
      <c r="F957" s="133"/>
      <c r="G957" s="133"/>
      <c r="H957" s="133"/>
      <c r="I957" s="133"/>
      <c r="J957" s="133"/>
      <c r="K957" s="133"/>
      <c r="L957" s="190"/>
      <c r="M957" s="190"/>
      <c r="R957" s="133"/>
      <c r="AD957" s="136"/>
    </row>
    <row r="958" spans="2:30" s="135" customFormat="1" ht="15.75" customHeight="1" x14ac:dyDescent="0.25">
      <c r="B958" s="165"/>
      <c r="C958" s="166"/>
      <c r="D958" s="133"/>
      <c r="E958" s="133"/>
      <c r="F958" s="133"/>
      <c r="G958" s="133"/>
      <c r="H958" s="133"/>
      <c r="I958" s="133"/>
      <c r="J958" s="133"/>
      <c r="K958" s="133"/>
      <c r="L958" s="190"/>
      <c r="M958" s="190"/>
      <c r="R958" s="133"/>
      <c r="AD958" s="136"/>
    </row>
    <row r="959" spans="2:30" s="135" customFormat="1" ht="15.75" customHeight="1" x14ac:dyDescent="0.25">
      <c r="B959" s="165"/>
      <c r="C959" s="166"/>
      <c r="D959" s="133"/>
      <c r="E959" s="133"/>
      <c r="F959" s="133"/>
      <c r="G959" s="133"/>
      <c r="H959" s="133"/>
      <c r="I959" s="133"/>
      <c r="J959" s="133"/>
      <c r="K959" s="133"/>
      <c r="L959" s="190"/>
      <c r="M959" s="190"/>
      <c r="R959" s="133"/>
      <c r="AD959" s="136"/>
    </row>
    <row r="960" spans="2:30" s="135" customFormat="1" ht="15.75" customHeight="1" x14ac:dyDescent="0.25">
      <c r="B960" s="165"/>
      <c r="C960" s="166"/>
      <c r="D960" s="133"/>
      <c r="E960" s="133"/>
      <c r="F960" s="133"/>
      <c r="G960" s="133"/>
      <c r="H960" s="133"/>
      <c r="I960" s="133"/>
      <c r="J960" s="133"/>
      <c r="K960" s="133"/>
      <c r="L960" s="190"/>
      <c r="M960" s="190"/>
      <c r="R960" s="133"/>
      <c r="AD960" s="136"/>
    </row>
    <row r="961" spans="2:30" s="135" customFormat="1" ht="15.75" customHeight="1" x14ac:dyDescent="0.25">
      <c r="B961" s="165"/>
      <c r="C961" s="166"/>
      <c r="D961" s="133"/>
      <c r="E961" s="133"/>
      <c r="F961" s="133"/>
      <c r="G961" s="133"/>
      <c r="H961" s="133"/>
      <c r="I961" s="133"/>
      <c r="J961" s="133"/>
      <c r="K961" s="133"/>
      <c r="L961" s="190"/>
      <c r="M961" s="190"/>
      <c r="R961" s="133"/>
      <c r="AD961" s="136"/>
    </row>
    <row r="962" spans="2:30" s="135" customFormat="1" ht="15.75" customHeight="1" x14ac:dyDescent="0.25">
      <c r="B962" s="165"/>
      <c r="C962" s="166"/>
      <c r="D962" s="133"/>
      <c r="E962" s="133"/>
      <c r="F962" s="133"/>
      <c r="G962" s="133"/>
      <c r="H962" s="133"/>
      <c r="I962" s="133"/>
      <c r="J962" s="133"/>
      <c r="K962" s="133"/>
      <c r="L962" s="190"/>
      <c r="M962" s="190"/>
      <c r="R962" s="133"/>
      <c r="AD962" s="136"/>
    </row>
    <row r="963" spans="2:30" s="135" customFormat="1" ht="15.75" customHeight="1" x14ac:dyDescent="0.25">
      <c r="B963" s="165"/>
      <c r="C963" s="166"/>
      <c r="D963" s="133"/>
      <c r="E963" s="133"/>
      <c r="F963" s="133"/>
      <c r="G963" s="133"/>
      <c r="H963" s="133"/>
      <c r="I963" s="133"/>
      <c r="J963" s="133"/>
      <c r="K963" s="133"/>
      <c r="L963" s="190"/>
      <c r="M963" s="190"/>
      <c r="R963" s="133"/>
      <c r="AD963" s="136"/>
    </row>
    <row r="964" spans="2:30" s="135" customFormat="1" ht="15.75" customHeight="1" x14ac:dyDescent="0.25">
      <c r="B964" s="165"/>
      <c r="C964" s="166"/>
      <c r="D964" s="133"/>
      <c r="E964" s="133"/>
      <c r="F964" s="133"/>
      <c r="G964" s="133"/>
      <c r="H964" s="133"/>
      <c r="I964" s="133"/>
      <c r="J964" s="133"/>
      <c r="K964" s="133"/>
      <c r="L964" s="190"/>
      <c r="M964" s="190"/>
      <c r="R964" s="133"/>
      <c r="AD964" s="136"/>
    </row>
    <row r="965" spans="2:30" s="135" customFormat="1" ht="15.75" customHeight="1" x14ac:dyDescent="0.25">
      <c r="B965" s="165"/>
      <c r="C965" s="166"/>
      <c r="D965" s="133"/>
      <c r="E965" s="133"/>
      <c r="F965" s="133"/>
      <c r="G965" s="133"/>
      <c r="H965" s="133"/>
      <c r="I965" s="133"/>
      <c r="J965" s="133"/>
      <c r="K965" s="133"/>
      <c r="L965" s="190"/>
      <c r="M965" s="190"/>
      <c r="R965" s="133"/>
      <c r="AD965" s="136"/>
    </row>
    <row r="966" spans="2:30" s="135" customFormat="1" ht="15.75" customHeight="1" x14ac:dyDescent="0.25">
      <c r="B966" s="165"/>
      <c r="C966" s="166"/>
      <c r="D966" s="133"/>
      <c r="E966" s="133"/>
      <c r="F966" s="133"/>
      <c r="G966" s="133"/>
      <c r="H966" s="133"/>
      <c r="I966" s="133"/>
      <c r="J966" s="133"/>
      <c r="K966" s="133"/>
      <c r="L966" s="190"/>
      <c r="M966" s="190"/>
      <c r="R966" s="133"/>
      <c r="AD966" s="136"/>
    </row>
    <row r="967" spans="2:30" s="135" customFormat="1" ht="15.75" customHeight="1" x14ac:dyDescent="0.25">
      <c r="B967" s="165"/>
      <c r="C967" s="166"/>
      <c r="D967" s="133"/>
      <c r="E967" s="133"/>
      <c r="F967" s="133"/>
      <c r="G967" s="133"/>
      <c r="H967" s="133"/>
      <c r="I967" s="133"/>
      <c r="J967" s="133"/>
      <c r="K967" s="133"/>
      <c r="L967" s="190"/>
      <c r="M967" s="190"/>
      <c r="R967" s="133"/>
      <c r="AD967" s="136"/>
    </row>
    <row r="968" spans="2:30" s="135" customFormat="1" ht="15.75" customHeight="1" x14ac:dyDescent="0.25">
      <c r="B968" s="165"/>
      <c r="C968" s="166"/>
      <c r="D968" s="133"/>
      <c r="E968" s="133"/>
      <c r="F968" s="133"/>
      <c r="G968" s="133"/>
      <c r="H968" s="133"/>
      <c r="I968" s="133"/>
      <c r="J968" s="133"/>
      <c r="K968" s="133"/>
      <c r="L968" s="190"/>
      <c r="M968" s="190"/>
      <c r="R968" s="133"/>
      <c r="AD968" s="136"/>
    </row>
    <row r="969" spans="2:30" s="135" customFormat="1" ht="15.75" customHeight="1" x14ac:dyDescent="0.25">
      <c r="B969" s="165"/>
      <c r="C969" s="166"/>
      <c r="D969" s="133"/>
      <c r="E969" s="133"/>
      <c r="F969" s="133"/>
      <c r="G969" s="133"/>
      <c r="H969" s="133"/>
      <c r="I969" s="133"/>
      <c r="J969" s="133"/>
      <c r="K969" s="133"/>
      <c r="L969" s="190"/>
      <c r="M969" s="190"/>
      <c r="R969" s="133"/>
      <c r="AD969" s="136"/>
    </row>
    <row r="970" spans="2:30" s="135" customFormat="1" ht="15.75" customHeight="1" x14ac:dyDescent="0.25">
      <c r="B970" s="165"/>
      <c r="C970" s="166"/>
      <c r="D970" s="133"/>
      <c r="E970" s="133"/>
      <c r="F970" s="133"/>
      <c r="G970" s="133"/>
      <c r="H970" s="133"/>
      <c r="I970" s="133"/>
      <c r="J970" s="133"/>
      <c r="K970" s="133"/>
      <c r="L970" s="190"/>
      <c r="M970" s="190"/>
      <c r="R970" s="133"/>
      <c r="AD970" s="136"/>
    </row>
    <row r="971" spans="2:30" s="135" customFormat="1" ht="15.75" customHeight="1" x14ac:dyDescent="0.25">
      <c r="B971" s="165"/>
      <c r="C971" s="166"/>
      <c r="D971" s="133"/>
      <c r="E971" s="133"/>
      <c r="F971" s="133"/>
      <c r="G971" s="133"/>
      <c r="H971" s="133"/>
      <c r="I971" s="133"/>
      <c r="J971" s="133"/>
      <c r="K971" s="133"/>
      <c r="L971" s="190"/>
      <c r="M971" s="190"/>
      <c r="R971" s="133"/>
      <c r="AD971" s="136"/>
    </row>
    <row r="972" spans="2:30" s="135" customFormat="1" ht="15.75" customHeight="1" x14ac:dyDescent="0.25">
      <c r="B972" s="165"/>
      <c r="C972" s="166"/>
      <c r="D972" s="133"/>
      <c r="E972" s="133"/>
      <c r="F972" s="133"/>
      <c r="G972" s="133"/>
      <c r="H972" s="133"/>
      <c r="I972" s="133"/>
      <c r="J972" s="133"/>
      <c r="K972" s="133"/>
      <c r="L972" s="190"/>
      <c r="M972" s="190"/>
      <c r="R972" s="133"/>
      <c r="AD972" s="136"/>
    </row>
    <row r="973" spans="2:30" s="135" customFormat="1" ht="15.75" customHeight="1" x14ac:dyDescent="0.25">
      <c r="B973" s="165"/>
      <c r="C973" s="166"/>
      <c r="D973" s="133"/>
      <c r="E973" s="133"/>
      <c r="F973" s="133"/>
      <c r="G973" s="133"/>
      <c r="H973" s="133"/>
      <c r="I973" s="133"/>
      <c r="J973" s="133"/>
      <c r="K973" s="133"/>
      <c r="L973" s="190"/>
      <c r="M973" s="190"/>
      <c r="R973" s="133"/>
      <c r="AD973" s="136"/>
    </row>
    <row r="974" spans="2:30" s="135" customFormat="1" ht="15.75" customHeight="1" x14ac:dyDescent="0.25">
      <c r="B974" s="165"/>
      <c r="C974" s="166"/>
      <c r="D974" s="133"/>
      <c r="E974" s="133"/>
      <c r="F974" s="133"/>
      <c r="G974" s="133"/>
      <c r="H974" s="133"/>
      <c r="I974" s="133"/>
      <c r="J974" s="133"/>
      <c r="K974" s="133"/>
      <c r="L974" s="190"/>
      <c r="M974" s="190"/>
      <c r="R974" s="133"/>
      <c r="AD974" s="136"/>
    </row>
    <row r="975" spans="2:30" s="135" customFormat="1" ht="15.75" customHeight="1" x14ac:dyDescent="0.25">
      <c r="B975" s="165"/>
      <c r="C975" s="166"/>
      <c r="D975" s="133"/>
      <c r="E975" s="133"/>
      <c r="F975" s="133"/>
      <c r="G975" s="133"/>
      <c r="H975" s="133"/>
      <c r="I975" s="133"/>
      <c r="J975" s="133"/>
      <c r="K975" s="133"/>
      <c r="L975" s="190"/>
      <c r="M975" s="190"/>
      <c r="R975" s="133"/>
      <c r="AD975" s="136"/>
    </row>
    <row r="976" spans="2:30" s="135" customFormat="1" ht="15.75" customHeight="1" x14ac:dyDescent="0.25">
      <c r="B976" s="165"/>
      <c r="C976" s="166"/>
      <c r="D976" s="133"/>
      <c r="E976" s="133"/>
      <c r="F976" s="133"/>
      <c r="G976" s="133"/>
      <c r="H976" s="133"/>
      <c r="I976" s="133"/>
      <c r="J976" s="133"/>
      <c r="K976" s="133"/>
      <c r="L976" s="190"/>
      <c r="M976" s="190"/>
      <c r="R976" s="133"/>
      <c r="AD976" s="136"/>
    </row>
    <row r="977" spans="2:30" s="135" customFormat="1" ht="15.75" customHeight="1" x14ac:dyDescent="0.25">
      <c r="B977" s="165"/>
      <c r="C977" s="166"/>
      <c r="D977" s="133"/>
      <c r="E977" s="133"/>
      <c r="F977" s="133"/>
      <c r="G977" s="133"/>
      <c r="H977" s="133"/>
      <c r="I977" s="133"/>
      <c r="J977" s="133"/>
      <c r="K977" s="133"/>
      <c r="L977" s="190"/>
      <c r="M977" s="190"/>
      <c r="R977" s="133"/>
      <c r="AD977" s="136"/>
    </row>
    <row r="978" spans="2:30" s="135" customFormat="1" ht="15.75" customHeight="1" x14ac:dyDescent="0.25">
      <c r="B978" s="165"/>
      <c r="C978" s="166"/>
      <c r="D978" s="133"/>
      <c r="E978" s="133"/>
      <c r="F978" s="133"/>
      <c r="G978" s="133"/>
      <c r="H978" s="133"/>
      <c r="I978" s="133"/>
      <c r="J978" s="133"/>
      <c r="K978" s="133"/>
      <c r="L978" s="190"/>
      <c r="M978" s="190"/>
      <c r="R978" s="133"/>
      <c r="AD978" s="136"/>
    </row>
    <row r="979" spans="2:30" s="135" customFormat="1" ht="15.75" customHeight="1" x14ac:dyDescent="0.25">
      <c r="B979" s="165"/>
      <c r="C979" s="166"/>
      <c r="D979" s="133"/>
      <c r="E979" s="133"/>
      <c r="F979" s="133"/>
      <c r="G979" s="133"/>
      <c r="H979" s="133"/>
      <c r="I979" s="133"/>
      <c r="J979" s="133"/>
      <c r="K979" s="133"/>
      <c r="L979" s="190"/>
      <c r="M979" s="190"/>
      <c r="R979" s="133"/>
      <c r="AD979" s="136"/>
    </row>
    <row r="980" spans="2:30" s="135" customFormat="1" ht="15.75" customHeight="1" x14ac:dyDescent="0.25">
      <c r="B980" s="165"/>
      <c r="C980" s="166"/>
      <c r="D980" s="133"/>
      <c r="E980" s="133"/>
      <c r="F980" s="133"/>
      <c r="G980" s="133"/>
      <c r="H980" s="133"/>
      <c r="I980" s="133"/>
      <c r="J980" s="133"/>
      <c r="K980" s="133"/>
      <c r="L980" s="190"/>
      <c r="M980" s="190"/>
      <c r="R980" s="133"/>
      <c r="AD980" s="136"/>
    </row>
    <row r="981" spans="2:30" s="135" customFormat="1" ht="15.75" customHeight="1" x14ac:dyDescent="0.25">
      <c r="B981" s="165"/>
      <c r="C981" s="166"/>
      <c r="D981" s="133"/>
      <c r="E981" s="133"/>
      <c r="F981" s="133"/>
      <c r="G981" s="133"/>
      <c r="H981" s="133"/>
      <c r="I981" s="133"/>
      <c r="J981" s="133"/>
      <c r="K981" s="133"/>
      <c r="L981" s="190"/>
      <c r="M981" s="190"/>
      <c r="R981" s="133"/>
      <c r="AD981" s="136"/>
    </row>
    <row r="982" spans="2:30" s="135" customFormat="1" ht="15.75" customHeight="1" x14ac:dyDescent="0.25">
      <c r="B982" s="165"/>
      <c r="C982" s="166"/>
      <c r="D982" s="133"/>
      <c r="E982" s="133"/>
      <c r="F982" s="133"/>
      <c r="G982" s="133"/>
      <c r="H982" s="133"/>
      <c r="I982" s="133"/>
      <c r="J982" s="133"/>
      <c r="K982" s="133"/>
      <c r="L982" s="190"/>
      <c r="M982" s="190"/>
      <c r="R982" s="133"/>
      <c r="AD982" s="136"/>
    </row>
    <row r="983" spans="2:30" s="135" customFormat="1" ht="15.75" customHeight="1" x14ac:dyDescent="0.25">
      <c r="B983" s="165"/>
      <c r="C983" s="166"/>
      <c r="D983" s="133"/>
      <c r="E983" s="133"/>
      <c r="F983" s="133"/>
      <c r="G983" s="133"/>
      <c r="H983" s="133"/>
      <c r="I983" s="133"/>
      <c r="J983" s="133"/>
      <c r="K983" s="133"/>
      <c r="L983" s="190"/>
      <c r="M983" s="190"/>
      <c r="R983" s="133"/>
      <c r="AD983" s="136"/>
    </row>
    <row r="984" spans="2:30" s="135" customFormat="1" ht="15.75" customHeight="1" x14ac:dyDescent="0.25">
      <c r="B984" s="165"/>
      <c r="C984" s="166"/>
      <c r="D984" s="133"/>
      <c r="E984" s="133"/>
      <c r="F984" s="133"/>
      <c r="G984" s="133"/>
      <c r="H984" s="133"/>
      <c r="I984" s="133"/>
      <c r="J984" s="133"/>
      <c r="K984" s="133"/>
      <c r="L984" s="190"/>
      <c r="M984" s="190"/>
      <c r="R984" s="133"/>
      <c r="AD984" s="136"/>
    </row>
    <row r="985" spans="2:30" s="135" customFormat="1" ht="15.75" customHeight="1" x14ac:dyDescent="0.25">
      <c r="B985" s="165"/>
      <c r="C985" s="166"/>
      <c r="D985" s="133"/>
      <c r="E985" s="133"/>
      <c r="F985" s="133"/>
      <c r="G985" s="133"/>
      <c r="H985" s="133"/>
      <c r="I985" s="133"/>
      <c r="J985" s="133"/>
      <c r="K985" s="133"/>
      <c r="L985" s="190"/>
      <c r="M985" s="190"/>
      <c r="R985" s="133"/>
      <c r="AD985" s="136"/>
    </row>
    <row r="986" spans="2:30" s="135" customFormat="1" ht="15.75" customHeight="1" x14ac:dyDescent="0.25">
      <c r="B986" s="165"/>
      <c r="C986" s="166"/>
      <c r="D986" s="133"/>
      <c r="E986" s="133"/>
      <c r="F986" s="133"/>
      <c r="G986" s="133"/>
      <c r="H986" s="133"/>
      <c r="I986" s="133"/>
      <c r="J986" s="133"/>
      <c r="K986" s="133"/>
      <c r="L986" s="190"/>
      <c r="M986" s="190"/>
      <c r="R986" s="133"/>
      <c r="AD986" s="136"/>
    </row>
    <row r="987" spans="2:30" s="135" customFormat="1" ht="15.75" customHeight="1" x14ac:dyDescent="0.25">
      <c r="B987" s="165"/>
      <c r="C987" s="166"/>
      <c r="D987" s="133"/>
      <c r="E987" s="133"/>
      <c r="F987" s="133"/>
      <c r="G987" s="133"/>
      <c r="H987" s="133"/>
      <c r="I987" s="133"/>
      <c r="J987" s="133"/>
      <c r="K987" s="133"/>
      <c r="L987" s="190"/>
      <c r="M987" s="190"/>
      <c r="R987" s="133"/>
      <c r="AD987" s="136"/>
    </row>
    <row r="988" spans="2:30" s="135" customFormat="1" ht="15.75" customHeight="1" x14ac:dyDescent="0.25">
      <c r="B988" s="165"/>
      <c r="C988" s="166"/>
      <c r="D988" s="133"/>
      <c r="E988" s="133"/>
      <c r="F988" s="133"/>
      <c r="G988" s="133"/>
      <c r="H988" s="133"/>
      <c r="I988" s="133"/>
      <c r="J988" s="133"/>
      <c r="K988" s="133"/>
      <c r="L988" s="190"/>
      <c r="M988" s="190"/>
      <c r="R988" s="133"/>
      <c r="AD988" s="136"/>
    </row>
    <row r="989" spans="2:30" s="135" customFormat="1" ht="15.75" customHeight="1" x14ac:dyDescent="0.25">
      <c r="B989" s="165"/>
      <c r="C989" s="166"/>
      <c r="D989" s="133"/>
      <c r="E989" s="133"/>
      <c r="F989" s="133"/>
      <c r="G989" s="133"/>
      <c r="H989" s="133"/>
      <c r="I989" s="133"/>
      <c r="J989" s="133"/>
      <c r="K989" s="133"/>
      <c r="L989" s="190"/>
      <c r="M989" s="190"/>
      <c r="R989" s="133"/>
      <c r="AD989" s="136"/>
    </row>
    <row r="990" spans="2:30" s="135" customFormat="1" ht="15.75" customHeight="1" x14ac:dyDescent="0.25">
      <c r="B990" s="165"/>
      <c r="C990" s="166"/>
      <c r="D990" s="133"/>
      <c r="E990" s="133"/>
      <c r="F990" s="133"/>
      <c r="G990" s="133"/>
      <c r="H990" s="133"/>
      <c r="I990" s="133"/>
      <c r="J990" s="133"/>
      <c r="K990" s="133"/>
      <c r="L990" s="190"/>
      <c r="M990" s="190"/>
      <c r="R990" s="133"/>
      <c r="AD990" s="136"/>
    </row>
    <row r="991" spans="2:30" s="135" customFormat="1" ht="15.75" customHeight="1" x14ac:dyDescent="0.25">
      <c r="B991" s="165"/>
      <c r="C991" s="166"/>
      <c r="D991" s="133"/>
      <c r="E991" s="133"/>
      <c r="F991" s="133"/>
      <c r="G991" s="133"/>
      <c r="H991" s="133"/>
      <c r="I991" s="133"/>
      <c r="J991" s="133"/>
      <c r="K991" s="133"/>
      <c r="L991" s="190"/>
      <c r="M991" s="190"/>
      <c r="R991" s="133"/>
      <c r="AD991" s="136"/>
    </row>
    <row r="992" spans="2:30" s="135" customFormat="1" ht="15.75" customHeight="1" x14ac:dyDescent="0.25">
      <c r="B992" s="165"/>
      <c r="C992" s="166"/>
      <c r="D992" s="133"/>
      <c r="E992" s="133"/>
      <c r="F992" s="133"/>
      <c r="G992" s="133"/>
      <c r="H992" s="133"/>
      <c r="I992" s="133"/>
      <c r="J992" s="133"/>
      <c r="K992" s="133"/>
      <c r="L992" s="190"/>
      <c r="M992" s="190"/>
      <c r="R992" s="133"/>
      <c r="AD992" s="136"/>
    </row>
    <row r="993" spans="2:30" s="135" customFormat="1" ht="15.75" customHeight="1" x14ac:dyDescent="0.25">
      <c r="B993" s="165"/>
      <c r="C993" s="166"/>
      <c r="D993" s="133"/>
      <c r="E993" s="133"/>
      <c r="F993" s="133"/>
      <c r="G993" s="133"/>
      <c r="H993" s="133"/>
      <c r="I993" s="133"/>
      <c r="J993" s="133"/>
      <c r="K993" s="133"/>
      <c r="L993" s="190"/>
      <c r="M993" s="190"/>
      <c r="R993" s="133"/>
      <c r="AD993" s="136"/>
    </row>
    <row r="994" spans="2:30" s="135" customFormat="1" ht="15.75" customHeight="1" x14ac:dyDescent="0.25">
      <c r="B994" s="165"/>
      <c r="C994" s="166"/>
      <c r="D994" s="133"/>
      <c r="E994" s="133"/>
      <c r="F994" s="133"/>
      <c r="G994" s="133"/>
      <c r="H994" s="133"/>
      <c r="I994" s="133"/>
      <c r="J994" s="133"/>
      <c r="K994" s="133"/>
      <c r="L994" s="190"/>
      <c r="M994" s="190"/>
      <c r="R994" s="133"/>
      <c r="AD994" s="136"/>
    </row>
    <row r="995" spans="2:30" s="135" customFormat="1" ht="15.75" customHeight="1" x14ac:dyDescent="0.25">
      <c r="B995" s="165"/>
      <c r="C995" s="166"/>
      <c r="D995" s="133"/>
      <c r="E995" s="133"/>
      <c r="F995" s="133"/>
      <c r="G995" s="133"/>
      <c r="H995" s="133"/>
      <c r="I995" s="133"/>
      <c r="J995" s="133"/>
      <c r="K995" s="133"/>
      <c r="L995" s="190"/>
      <c r="M995" s="190"/>
      <c r="R995" s="133"/>
      <c r="AD995" s="136"/>
    </row>
    <row r="996" spans="2:30" s="135" customFormat="1" ht="15.75" customHeight="1" x14ac:dyDescent="0.25">
      <c r="B996" s="165"/>
      <c r="C996" s="166"/>
      <c r="D996" s="133"/>
      <c r="E996" s="133"/>
      <c r="F996" s="133"/>
      <c r="G996" s="133"/>
      <c r="H996" s="133"/>
      <c r="I996" s="133"/>
      <c r="J996" s="133"/>
      <c r="K996" s="133"/>
      <c r="L996" s="190"/>
      <c r="M996" s="190"/>
      <c r="R996" s="133"/>
      <c r="AD996" s="136"/>
    </row>
    <row r="997" spans="2:30" s="135" customFormat="1" ht="15.75" customHeight="1" x14ac:dyDescent="0.25">
      <c r="B997" s="165"/>
      <c r="C997" s="166"/>
      <c r="D997" s="133"/>
      <c r="E997" s="133"/>
      <c r="F997" s="133"/>
      <c r="G997" s="133"/>
      <c r="H997" s="133"/>
      <c r="I997" s="133"/>
      <c r="J997" s="133"/>
      <c r="K997" s="133"/>
      <c r="L997" s="190"/>
      <c r="M997" s="190"/>
      <c r="R997" s="133"/>
      <c r="AD997" s="136"/>
    </row>
    <row r="998" spans="2:30" s="135" customFormat="1" ht="15.75" customHeight="1" x14ac:dyDescent="0.25">
      <c r="B998" s="165"/>
      <c r="C998" s="166"/>
      <c r="D998" s="133"/>
      <c r="E998" s="133"/>
      <c r="F998" s="133"/>
      <c r="G998" s="133"/>
      <c r="H998" s="133"/>
      <c r="I998" s="133"/>
      <c r="J998" s="133"/>
      <c r="K998" s="133"/>
      <c r="L998" s="190"/>
      <c r="M998" s="190"/>
      <c r="R998" s="133"/>
      <c r="AD998" s="136"/>
    </row>
    <row r="999" spans="2:30" s="135" customFormat="1" ht="15.75" customHeight="1" x14ac:dyDescent="0.25">
      <c r="B999" s="165"/>
      <c r="C999" s="166"/>
      <c r="D999" s="133"/>
      <c r="E999" s="133"/>
      <c r="F999" s="133"/>
      <c r="G999" s="133"/>
      <c r="H999" s="133"/>
      <c r="I999" s="133"/>
      <c r="J999" s="133"/>
      <c r="K999" s="133"/>
      <c r="L999" s="190"/>
      <c r="M999" s="190"/>
      <c r="R999" s="133"/>
      <c r="AD999" s="136"/>
    </row>
    <row r="1000" spans="2:30" s="135" customFormat="1" ht="15.75" customHeight="1" x14ac:dyDescent="0.25">
      <c r="B1000" s="165"/>
      <c r="C1000" s="166"/>
      <c r="D1000" s="133"/>
      <c r="E1000" s="133"/>
      <c r="F1000" s="133"/>
      <c r="G1000" s="133"/>
      <c r="H1000" s="133"/>
      <c r="I1000" s="133"/>
      <c r="J1000" s="133"/>
      <c r="K1000" s="133"/>
      <c r="L1000" s="190"/>
      <c r="M1000" s="190"/>
      <c r="R1000" s="133"/>
      <c r="AD1000" s="136"/>
    </row>
    <row r="1001" spans="2:30" s="135" customFormat="1" ht="15.75" customHeight="1" x14ac:dyDescent="0.25">
      <c r="B1001" s="165"/>
      <c r="C1001" s="166"/>
      <c r="D1001" s="133"/>
      <c r="E1001" s="133"/>
      <c r="F1001" s="133"/>
      <c r="G1001" s="133"/>
      <c r="H1001" s="133"/>
      <c r="I1001" s="133"/>
      <c r="J1001" s="133"/>
      <c r="K1001" s="133"/>
      <c r="L1001" s="190"/>
      <c r="M1001" s="190"/>
      <c r="R1001" s="133"/>
      <c r="AD1001" s="136"/>
    </row>
    <row r="1002" spans="2:30" s="135" customFormat="1" ht="15.75" customHeight="1" x14ac:dyDescent="0.25">
      <c r="B1002" s="165"/>
      <c r="C1002" s="166"/>
      <c r="D1002" s="133"/>
      <c r="E1002" s="133"/>
      <c r="F1002" s="133"/>
      <c r="G1002" s="133"/>
      <c r="H1002" s="133"/>
      <c r="I1002" s="133"/>
      <c r="J1002" s="133"/>
      <c r="K1002" s="133"/>
      <c r="L1002" s="190"/>
      <c r="M1002" s="190"/>
      <c r="R1002" s="133"/>
      <c r="AD1002" s="136"/>
    </row>
    <row r="1003" spans="2:30" s="135" customFormat="1" ht="15.75" customHeight="1" x14ac:dyDescent="0.25">
      <c r="B1003" s="165"/>
      <c r="C1003" s="166"/>
      <c r="D1003" s="133"/>
      <c r="E1003" s="133"/>
      <c r="F1003" s="133"/>
      <c r="G1003" s="133"/>
      <c r="H1003" s="133"/>
      <c r="I1003" s="133"/>
      <c r="J1003" s="133"/>
      <c r="K1003" s="133"/>
      <c r="L1003" s="190"/>
      <c r="M1003" s="190"/>
      <c r="R1003" s="133"/>
      <c r="AD1003" s="136"/>
    </row>
    <row r="1004" spans="2:30" s="135" customFormat="1" ht="15.75" customHeight="1" x14ac:dyDescent="0.25">
      <c r="B1004" s="165"/>
      <c r="C1004" s="166"/>
      <c r="D1004" s="133"/>
      <c r="E1004" s="133"/>
      <c r="F1004" s="133"/>
      <c r="G1004" s="133"/>
      <c r="H1004" s="133"/>
      <c r="I1004" s="133"/>
      <c r="J1004" s="133"/>
      <c r="K1004" s="133"/>
      <c r="L1004" s="190"/>
      <c r="M1004" s="190"/>
      <c r="R1004" s="133"/>
      <c r="AD1004" s="136"/>
    </row>
    <row r="1005" spans="2:30" s="135" customFormat="1" ht="15.75" customHeight="1" x14ac:dyDescent="0.25">
      <c r="B1005" s="165"/>
      <c r="C1005" s="166"/>
      <c r="D1005" s="133"/>
      <c r="E1005" s="133"/>
      <c r="F1005" s="133"/>
      <c r="G1005" s="133"/>
      <c r="H1005" s="133"/>
      <c r="I1005" s="133"/>
      <c r="J1005" s="133"/>
      <c r="K1005" s="133"/>
      <c r="L1005" s="190"/>
      <c r="M1005" s="190"/>
      <c r="R1005" s="133"/>
      <c r="AD1005" s="136"/>
    </row>
    <row r="1006" spans="2:30" s="135" customFormat="1" ht="15.75" customHeight="1" x14ac:dyDescent="0.25">
      <c r="B1006" s="165"/>
      <c r="C1006" s="166"/>
      <c r="D1006" s="133"/>
      <c r="E1006" s="133"/>
      <c r="F1006" s="133"/>
      <c r="G1006" s="133"/>
      <c r="H1006" s="133"/>
      <c r="I1006" s="133"/>
      <c r="J1006" s="133"/>
      <c r="K1006" s="133"/>
      <c r="L1006" s="190"/>
      <c r="M1006" s="190"/>
      <c r="R1006" s="133"/>
      <c r="AD1006" s="136"/>
    </row>
    <row r="1007" spans="2:30" s="135" customFormat="1" ht="15.75" customHeight="1" x14ac:dyDescent="0.25">
      <c r="B1007" s="165"/>
      <c r="C1007" s="166"/>
      <c r="D1007" s="133"/>
      <c r="E1007" s="133"/>
      <c r="F1007" s="133"/>
      <c r="G1007" s="133"/>
      <c r="H1007" s="133"/>
      <c r="I1007" s="133"/>
      <c r="J1007" s="133"/>
      <c r="K1007" s="133"/>
      <c r="L1007" s="190"/>
      <c r="M1007" s="190"/>
      <c r="R1007" s="133"/>
      <c r="AD1007" s="136"/>
    </row>
    <row r="1008" spans="2:30" s="135" customFormat="1" ht="15.75" customHeight="1" x14ac:dyDescent="0.25">
      <c r="B1008" s="165"/>
      <c r="C1008" s="166"/>
      <c r="D1008" s="133"/>
      <c r="E1008" s="133"/>
      <c r="F1008" s="133"/>
      <c r="G1008" s="133"/>
      <c r="H1008" s="133"/>
      <c r="I1008" s="133"/>
      <c r="J1008" s="133"/>
      <c r="K1008" s="133"/>
      <c r="L1008" s="190"/>
      <c r="M1008" s="190"/>
      <c r="R1008" s="133"/>
      <c r="AD1008" s="136"/>
    </row>
    <row r="1009" spans="2:30" s="135" customFormat="1" ht="15.75" customHeight="1" x14ac:dyDescent="0.25">
      <c r="B1009" s="165"/>
      <c r="C1009" s="166"/>
      <c r="D1009" s="133"/>
      <c r="E1009" s="133"/>
      <c r="F1009" s="133"/>
      <c r="G1009" s="133"/>
      <c r="H1009" s="133"/>
      <c r="I1009" s="133"/>
      <c r="J1009" s="133"/>
      <c r="K1009" s="133"/>
      <c r="L1009" s="190"/>
      <c r="M1009" s="190"/>
      <c r="R1009" s="133"/>
      <c r="AD1009" s="136"/>
    </row>
    <row r="1010" spans="2:30" s="135" customFormat="1" ht="15.75" customHeight="1" x14ac:dyDescent="0.25">
      <c r="B1010" s="165"/>
      <c r="C1010" s="166"/>
      <c r="D1010" s="133"/>
      <c r="E1010" s="133"/>
      <c r="F1010" s="133"/>
      <c r="G1010" s="133"/>
      <c r="H1010" s="133"/>
      <c r="I1010" s="133"/>
      <c r="J1010" s="133"/>
      <c r="K1010" s="133"/>
      <c r="L1010" s="190"/>
      <c r="M1010" s="190"/>
      <c r="R1010" s="133"/>
      <c r="AD1010" s="136"/>
    </row>
    <row r="1011" spans="2:30" s="135" customFormat="1" ht="15.75" customHeight="1" x14ac:dyDescent="0.25">
      <c r="B1011" s="165"/>
      <c r="C1011" s="166"/>
      <c r="D1011" s="133"/>
      <c r="E1011" s="133"/>
      <c r="F1011" s="133"/>
      <c r="G1011" s="133"/>
      <c r="H1011" s="133"/>
      <c r="I1011" s="133"/>
      <c r="J1011" s="133"/>
      <c r="K1011" s="133"/>
      <c r="L1011" s="190"/>
      <c r="M1011" s="190"/>
      <c r="R1011" s="133"/>
      <c r="AD1011" s="136"/>
    </row>
    <row r="1012" spans="2:30" s="135" customFormat="1" ht="15.75" customHeight="1" x14ac:dyDescent="0.25">
      <c r="B1012" s="165"/>
      <c r="C1012" s="166"/>
      <c r="D1012" s="133"/>
      <c r="E1012" s="133"/>
      <c r="F1012" s="133"/>
      <c r="G1012" s="133"/>
      <c r="H1012" s="133"/>
      <c r="I1012" s="133"/>
      <c r="J1012" s="133"/>
      <c r="K1012" s="133"/>
      <c r="L1012" s="190"/>
      <c r="M1012" s="190"/>
      <c r="R1012" s="133"/>
      <c r="AD1012" s="136"/>
    </row>
    <row r="1013" spans="2:30" s="135" customFormat="1" ht="15.75" customHeight="1" x14ac:dyDescent="0.25">
      <c r="B1013" s="165"/>
      <c r="C1013" s="166"/>
      <c r="D1013" s="133"/>
      <c r="E1013" s="133"/>
      <c r="F1013" s="133"/>
      <c r="G1013" s="133"/>
      <c r="H1013" s="133"/>
      <c r="I1013" s="133"/>
      <c r="J1013" s="133"/>
      <c r="K1013" s="133"/>
      <c r="L1013" s="190"/>
      <c r="M1013" s="190"/>
      <c r="R1013" s="133"/>
      <c r="AD1013" s="136"/>
    </row>
    <row r="1014" spans="2:30" s="135" customFormat="1" ht="15.75" customHeight="1" x14ac:dyDescent="0.25">
      <c r="B1014" s="165"/>
      <c r="C1014" s="166"/>
      <c r="D1014" s="133"/>
      <c r="E1014" s="133"/>
      <c r="F1014" s="133"/>
      <c r="G1014" s="133"/>
      <c r="H1014" s="133"/>
      <c r="I1014" s="133"/>
      <c r="J1014" s="133"/>
      <c r="K1014" s="133"/>
      <c r="L1014" s="190"/>
      <c r="M1014" s="190"/>
      <c r="R1014" s="133"/>
      <c r="AD1014" s="136"/>
    </row>
    <row r="1015" spans="2:30" s="135" customFormat="1" ht="15.75" customHeight="1" x14ac:dyDescent="0.25">
      <c r="B1015" s="165"/>
      <c r="C1015" s="166"/>
      <c r="D1015" s="133"/>
      <c r="E1015" s="133"/>
      <c r="F1015" s="133"/>
      <c r="G1015" s="133"/>
      <c r="H1015" s="133"/>
      <c r="I1015" s="133"/>
      <c r="J1015" s="133"/>
      <c r="K1015" s="133"/>
      <c r="L1015" s="190"/>
      <c r="M1015" s="190"/>
      <c r="R1015" s="133"/>
      <c r="AD1015" s="136"/>
    </row>
    <row r="1016" spans="2:30" s="135" customFormat="1" ht="15.75" customHeight="1" x14ac:dyDescent="0.25">
      <c r="B1016" s="165"/>
      <c r="C1016" s="166"/>
      <c r="D1016" s="133"/>
      <c r="E1016" s="133"/>
      <c r="F1016" s="133"/>
      <c r="G1016" s="133"/>
      <c r="H1016" s="133"/>
      <c r="I1016" s="133"/>
      <c r="J1016" s="133"/>
      <c r="K1016" s="133"/>
      <c r="L1016" s="190"/>
      <c r="M1016" s="190"/>
      <c r="R1016" s="133"/>
      <c r="AD1016" s="136"/>
    </row>
    <row r="1017" spans="2:30" s="135" customFormat="1" ht="15.75" customHeight="1" x14ac:dyDescent="0.25">
      <c r="B1017" s="165"/>
      <c r="C1017" s="166"/>
      <c r="D1017" s="133"/>
      <c r="E1017" s="133"/>
      <c r="F1017" s="133"/>
      <c r="G1017" s="133"/>
      <c r="H1017" s="133"/>
      <c r="I1017" s="133"/>
      <c r="J1017" s="133"/>
      <c r="K1017" s="133"/>
      <c r="L1017" s="190"/>
      <c r="M1017" s="190"/>
      <c r="R1017" s="133"/>
      <c r="AD1017" s="136"/>
    </row>
    <row r="1018" spans="2:30" s="135" customFormat="1" ht="15.75" customHeight="1" x14ac:dyDescent="0.25">
      <c r="B1018" s="165"/>
      <c r="C1018" s="166"/>
      <c r="D1018" s="133"/>
      <c r="E1018" s="133"/>
      <c r="F1018" s="133"/>
      <c r="G1018" s="133"/>
      <c r="H1018" s="133"/>
      <c r="I1018" s="133"/>
      <c r="J1018" s="133"/>
      <c r="K1018" s="133"/>
      <c r="L1018" s="190"/>
      <c r="M1018" s="190"/>
      <c r="R1018" s="133"/>
      <c r="AD1018" s="136"/>
    </row>
    <row r="1019" spans="2:30" s="135" customFormat="1" ht="15.75" customHeight="1" x14ac:dyDescent="0.25">
      <c r="B1019" s="165"/>
      <c r="C1019" s="166"/>
      <c r="D1019" s="133"/>
      <c r="E1019" s="133"/>
      <c r="F1019" s="133"/>
      <c r="G1019" s="133"/>
      <c r="H1019" s="133"/>
      <c r="I1019" s="133"/>
      <c r="J1019" s="133"/>
      <c r="K1019" s="133"/>
      <c r="L1019" s="190"/>
      <c r="M1019" s="190"/>
      <c r="R1019" s="133"/>
      <c r="AD1019" s="136"/>
    </row>
    <row r="1020" spans="2:30" s="135" customFormat="1" ht="15.75" customHeight="1" x14ac:dyDescent="0.25">
      <c r="B1020" s="165"/>
      <c r="C1020" s="166"/>
      <c r="D1020" s="133"/>
      <c r="E1020" s="133"/>
      <c r="F1020" s="133"/>
      <c r="G1020" s="133"/>
      <c r="H1020" s="133"/>
      <c r="I1020" s="133"/>
      <c r="J1020" s="133"/>
      <c r="K1020" s="133"/>
      <c r="L1020" s="190"/>
      <c r="M1020" s="190"/>
      <c r="R1020" s="133"/>
      <c r="AD1020" s="136"/>
    </row>
    <row r="1021" spans="2:30" s="135" customFormat="1" ht="15.75" customHeight="1" x14ac:dyDescent="0.25">
      <c r="B1021" s="165"/>
      <c r="C1021" s="166"/>
      <c r="D1021" s="133"/>
      <c r="E1021" s="133"/>
      <c r="F1021" s="133"/>
      <c r="G1021" s="133"/>
      <c r="H1021" s="133"/>
      <c r="I1021" s="133"/>
      <c r="J1021" s="133"/>
      <c r="K1021" s="133"/>
      <c r="L1021" s="190"/>
      <c r="M1021" s="190"/>
      <c r="R1021" s="133"/>
      <c r="AD1021" s="136"/>
    </row>
    <row r="1022" spans="2:30" s="135" customFormat="1" ht="15.75" customHeight="1" x14ac:dyDescent="0.25">
      <c r="B1022" s="165"/>
      <c r="C1022" s="166"/>
      <c r="D1022" s="133"/>
      <c r="E1022" s="133"/>
      <c r="F1022" s="133"/>
      <c r="G1022" s="133"/>
      <c r="H1022" s="133"/>
      <c r="I1022" s="133"/>
      <c r="J1022" s="133"/>
      <c r="K1022" s="133"/>
      <c r="L1022" s="190"/>
      <c r="M1022" s="190"/>
      <c r="R1022" s="133"/>
      <c r="AD1022" s="136"/>
    </row>
    <row r="1023" spans="2:30" s="135" customFormat="1" ht="15.75" customHeight="1" x14ac:dyDescent="0.25">
      <c r="B1023" s="165"/>
      <c r="C1023" s="166"/>
      <c r="D1023" s="133"/>
      <c r="E1023" s="133"/>
      <c r="F1023" s="133"/>
      <c r="G1023" s="133"/>
      <c r="H1023" s="133"/>
      <c r="I1023" s="133"/>
      <c r="J1023" s="133"/>
      <c r="K1023" s="133"/>
      <c r="L1023" s="190"/>
      <c r="M1023" s="190"/>
      <c r="R1023" s="133"/>
      <c r="AD1023" s="136"/>
    </row>
    <row r="1024" spans="2:30" s="135" customFormat="1" ht="15.75" customHeight="1" x14ac:dyDescent="0.25">
      <c r="B1024" s="165"/>
      <c r="C1024" s="166"/>
      <c r="D1024" s="133"/>
      <c r="E1024" s="133"/>
      <c r="F1024" s="133"/>
      <c r="G1024" s="133"/>
      <c r="H1024" s="133"/>
      <c r="I1024" s="133"/>
      <c r="J1024" s="133"/>
      <c r="K1024" s="133"/>
      <c r="L1024" s="190"/>
      <c r="M1024" s="190"/>
      <c r="R1024" s="133"/>
      <c r="AD1024" s="136"/>
    </row>
    <row r="1025" spans="2:30" s="135" customFormat="1" ht="15.75" customHeight="1" x14ac:dyDescent="0.25">
      <c r="B1025" s="165"/>
      <c r="C1025" s="166"/>
      <c r="D1025" s="133"/>
      <c r="E1025" s="133"/>
      <c r="F1025" s="133"/>
      <c r="G1025" s="133"/>
      <c r="H1025" s="133"/>
      <c r="I1025" s="133"/>
      <c r="J1025" s="133"/>
      <c r="K1025" s="133"/>
      <c r="L1025" s="190"/>
      <c r="M1025" s="190"/>
      <c r="R1025" s="133"/>
      <c r="AD1025" s="136"/>
    </row>
    <row r="1026" spans="2:30" s="135" customFormat="1" ht="15.75" customHeight="1" x14ac:dyDescent="0.25">
      <c r="B1026" s="165"/>
      <c r="C1026" s="166"/>
      <c r="D1026" s="133"/>
      <c r="E1026" s="133"/>
      <c r="F1026" s="133"/>
      <c r="G1026" s="133"/>
      <c r="H1026" s="133"/>
      <c r="I1026" s="133"/>
      <c r="J1026" s="133"/>
      <c r="K1026" s="133"/>
      <c r="L1026" s="190"/>
      <c r="M1026" s="190"/>
      <c r="R1026" s="133"/>
      <c r="AD1026" s="136"/>
    </row>
    <row r="1027" spans="2:30" s="135" customFormat="1" ht="15.75" customHeight="1" x14ac:dyDescent="0.25">
      <c r="B1027" s="165"/>
      <c r="C1027" s="166"/>
      <c r="D1027" s="133"/>
      <c r="E1027" s="133"/>
      <c r="F1027" s="133"/>
      <c r="G1027" s="133"/>
      <c r="H1027" s="133"/>
      <c r="I1027" s="133"/>
      <c r="J1027" s="133"/>
      <c r="K1027" s="133"/>
      <c r="L1027" s="190"/>
      <c r="M1027" s="190"/>
      <c r="R1027" s="133"/>
      <c r="AD1027" s="136"/>
    </row>
    <row r="1028" spans="2:30" s="135" customFormat="1" ht="15.75" customHeight="1" x14ac:dyDescent="0.25">
      <c r="B1028" s="165"/>
      <c r="C1028" s="166"/>
      <c r="D1028" s="133"/>
      <c r="E1028" s="133"/>
      <c r="F1028" s="133"/>
      <c r="G1028" s="133"/>
      <c r="H1028" s="133"/>
      <c r="I1028" s="133"/>
      <c r="J1028" s="133"/>
      <c r="K1028" s="133"/>
      <c r="L1028" s="190"/>
      <c r="M1028" s="190"/>
      <c r="R1028" s="133"/>
      <c r="AD1028" s="136"/>
    </row>
    <row r="1029" spans="2:30" s="135" customFormat="1" ht="15.75" customHeight="1" x14ac:dyDescent="0.25">
      <c r="B1029" s="165"/>
      <c r="C1029" s="166"/>
      <c r="D1029" s="133"/>
      <c r="E1029" s="133"/>
      <c r="F1029" s="133"/>
      <c r="G1029" s="133"/>
      <c r="H1029" s="133"/>
      <c r="I1029" s="133"/>
      <c r="J1029" s="133"/>
      <c r="K1029" s="133"/>
      <c r="L1029" s="190"/>
      <c r="M1029" s="190"/>
      <c r="R1029" s="133"/>
      <c r="AD1029" s="136"/>
    </row>
    <row r="1030" spans="2:30" s="135" customFormat="1" ht="15.75" customHeight="1" x14ac:dyDescent="0.25">
      <c r="B1030" s="165"/>
      <c r="C1030" s="166"/>
      <c r="D1030" s="133"/>
      <c r="E1030" s="133"/>
      <c r="F1030" s="133"/>
      <c r="G1030" s="133"/>
      <c r="H1030" s="133"/>
      <c r="I1030" s="133"/>
      <c r="J1030" s="133"/>
      <c r="K1030" s="133"/>
      <c r="L1030" s="190"/>
      <c r="M1030" s="190"/>
      <c r="R1030" s="133"/>
      <c r="AD1030" s="136"/>
    </row>
    <row r="1031" spans="2:30" s="135" customFormat="1" ht="15.75" customHeight="1" x14ac:dyDescent="0.25">
      <c r="B1031" s="165"/>
      <c r="C1031" s="166"/>
      <c r="D1031" s="133"/>
      <c r="E1031" s="133"/>
      <c r="F1031" s="133"/>
      <c r="G1031" s="133"/>
      <c r="H1031" s="133"/>
      <c r="I1031" s="133"/>
      <c r="J1031" s="133"/>
      <c r="K1031" s="133"/>
      <c r="L1031" s="190"/>
      <c r="M1031" s="190"/>
      <c r="R1031" s="133"/>
      <c r="AD1031" s="136"/>
    </row>
    <row r="1032" spans="2:30" s="135" customFormat="1" ht="15.75" customHeight="1" x14ac:dyDescent="0.25">
      <c r="B1032" s="165"/>
      <c r="C1032" s="166"/>
      <c r="D1032" s="133"/>
      <c r="E1032" s="133"/>
      <c r="F1032" s="133"/>
      <c r="G1032" s="133"/>
      <c r="H1032" s="133"/>
      <c r="I1032" s="133"/>
      <c r="J1032" s="133"/>
      <c r="K1032" s="133"/>
      <c r="L1032" s="190"/>
      <c r="M1032" s="190"/>
      <c r="R1032" s="133"/>
      <c r="AD1032" s="136"/>
    </row>
    <row r="1033" spans="2:30" s="135" customFormat="1" ht="15.75" customHeight="1" x14ac:dyDescent="0.25">
      <c r="B1033" s="165"/>
      <c r="C1033" s="166"/>
      <c r="D1033" s="133"/>
      <c r="E1033" s="133"/>
      <c r="F1033" s="133"/>
      <c r="G1033" s="133"/>
      <c r="H1033" s="133"/>
      <c r="I1033" s="133"/>
      <c r="J1033" s="133"/>
      <c r="K1033" s="133"/>
      <c r="L1033" s="190"/>
      <c r="M1033" s="190"/>
      <c r="R1033" s="133"/>
      <c r="AD1033" s="136"/>
    </row>
    <row r="1034" spans="2:30" s="135" customFormat="1" ht="15.75" customHeight="1" x14ac:dyDescent="0.25">
      <c r="B1034" s="165"/>
      <c r="C1034" s="166"/>
      <c r="D1034" s="133"/>
      <c r="E1034" s="133"/>
      <c r="F1034" s="133"/>
      <c r="G1034" s="133"/>
      <c r="H1034" s="133"/>
      <c r="I1034" s="133"/>
      <c r="J1034" s="133"/>
      <c r="K1034" s="133"/>
      <c r="L1034" s="190"/>
      <c r="M1034" s="190"/>
      <c r="R1034" s="133"/>
      <c r="AD1034" s="136"/>
    </row>
    <row r="1035" spans="2:30" s="135" customFormat="1" ht="15.75" customHeight="1" x14ac:dyDescent="0.25">
      <c r="B1035" s="165"/>
      <c r="C1035" s="166"/>
      <c r="D1035" s="133"/>
      <c r="E1035" s="133"/>
      <c r="F1035" s="133"/>
      <c r="G1035" s="133"/>
      <c r="H1035" s="133"/>
      <c r="I1035" s="133"/>
      <c r="J1035" s="133"/>
      <c r="K1035" s="133"/>
      <c r="L1035" s="190"/>
      <c r="M1035" s="190"/>
      <c r="R1035" s="133"/>
      <c r="AD1035" s="136"/>
    </row>
    <row r="1036" spans="2:30" s="135" customFormat="1" ht="15.75" customHeight="1" x14ac:dyDescent="0.25">
      <c r="B1036" s="165"/>
      <c r="C1036" s="166"/>
      <c r="D1036" s="133"/>
      <c r="E1036" s="133"/>
      <c r="F1036" s="133"/>
      <c r="G1036" s="133"/>
      <c r="H1036" s="133"/>
      <c r="I1036" s="133"/>
      <c r="J1036" s="133"/>
      <c r="K1036" s="133"/>
      <c r="L1036" s="190"/>
      <c r="M1036" s="190"/>
      <c r="R1036" s="133"/>
      <c r="AD1036" s="136"/>
    </row>
    <row r="1037" spans="2:30" s="135" customFormat="1" ht="15.75" customHeight="1" x14ac:dyDescent="0.25">
      <c r="B1037" s="165"/>
      <c r="C1037" s="166"/>
      <c r="D1037" s="133"/>
      <c r="E1037" s="133"/>
      <c r="F1037" s="133"/>
      <c r="G1037" s="133"/>
      <c r="H1037" s="133"/>
      <c r="I1037" s="133"/>
      <c r="J1037" s="133"/>
      <c r="K1037" s="133"/>
      <c r="L1037" s="190"/>
      <c r="M1037" s="190"/>
      <c r="R1037" s="133"/>
      <c r="AD1037" s="136"/>
    </row>
    <row r="1038" spans="2:30" s="135" customFormat="1" ht="15.75" customHeight="1" x14ac:dyDescent="0.25">
      <c r="B1038" s="165"/>
      <c r="C1038" s="166"/>
      <c r="D1038" s="133"/>
      <c r="E1038" s="133"/>
      <c r="F1038" s="133"/>
      <c r="G1038" s="133"/>
      <c r="H1038" s="133"/>
      <c r="I1038" s="133"/>
      <c r="J1038" s="133"/>
      <c r="K1038" s="133"/>
      <c r="L1038" s="190"/>
      <c r="M1038" s="190"/>
      <c r="R1038" s="133"/>
      <c r="AD1038" s="136"/>
    </row>
    <row r="1039" spans="2:30" s="135" customFormat="1" ht="15.75" customHeight="1" x14ac:dyDescent="0.25">
      <c r="B1039" s="165"/>
      <c r="C1039" s="166"/>
      <c r="D1039" s="133"/>
      <c r="E1039" s="133"/>
      <c r="F1039" s="133"/>
      <c r="G1039" s="133"/>
      <c r="H1039" s="133"/>
      <c r="I1039" s="133"/>
      <c r="J1039" s="133"/>
      <c r="K1039" s="133"/>
      <c r="L1039" s="190"/>
      <c r="M1039" s="190"/>
      <c r="R1039" s="133"/>
      <c r="AD1039" s="136"/>
    </row>
    <row r="1040" spans="2:30" s="135" customFormat="1" ht="15.75" customHeight="1" x14ac:dyDescent="0.25">
      <c r="B1040" s="165"/>
      <c r="C1040" s="166"/>
      <c r="D1040" s="133"/>
      <c r="E1040" s="133"/>
      <c r="F1040" s="133"/>
      <c r="G1040" s="133"/>
      <c r="H1040" s="133"/>
      <c r="I1040" s="133"/>
      <c r="J1040" s="133"/>
      <c r="K1040" s="133"/>
      <c r="L1040" s="190"/>
      <c r="M1040" s="190"/>
      <c r="R1040" s="133"/>
      <c r="AD1040" s="136"/>
    </row>
    <row r="1041" spans="2:30" s="135" customFormat="1" ht="15.75" customHeight="1" x14ac:dyDescent="0.25">
      <c r="B1041" s="165"/>
      <c r="C1041" s="166"/>
      <c r="D1041" s="133"/>
      <c r="E1041" s="133"/>
      <c r="F1041" s="133"/>
      <c r="G1041" s="133"/>
      <c r="H1041" s="133"/>
      <c r="I1041" s="133"/>
      <c r="J1041" s="133"/>
      <c r="K1041" s="133"/>
      <c r="L1041" s="190"/>
      <c r="M1041" s="190"/>
      <c r="R1041" s="133"/>
      <c r="AD1041" s="136"/>
    </row>
    <row r="1042" spans="2:30" s="135" customFormat="1" ht="15.75" customHeight="1" x14ac:dyDescent="0.25">
      <c r="B1042" s="165"/>
      <c r="C1042" s="166"/>
      <c r="D1042" s="133"/>
      <c r="E1042" s="133"/>
      <c r="F1042" s="133"/>
      <c r="G1042" s="133"/>
      <c r="H1042" s="133"/>
      <c r="I1042" s="133"/>
      <c r="J1042" s="133"/>
      <c r="K1042" s="133"/>
      <c r="L1042" s="190"/>
      <c r="M1042" s="190"/>
      <c r="R1042" s="133"/>
      <c r="AD1042" s="136"/>
    </row>
    <row r="1043" spans="2:30" s="135" customFormat="1" ht="15.75" customHeight="1" x14ac:dyDescent="0.25">
      <c r="B1043" s="165"/>
      <c r="C1043" s="166"/>
      <c r="D1043" s="133"/>
      <c r="E1043" s="133"/>
      <c r="F1043" s="133"/>
      <c r="G1043" s="133"/>
      <c r="H1043" s="133"/>
      <c r="I1043" s="133"/>
      <c r="J1043" s="133"/>
      <c r="K1043" s="133"/>
      <c r="L1043" s="190"/>
      <c r="M1043" s="190"/>
      <c r="R1043" s="133"/>
      <c r="AD1043" s="136"/>
    </row>
    <row r="1044" spans="2:30" s="135" customFormat="1" ht="15.75" customHeight="1" x14ac:dyDescent="0.25">
      <c r="B1044" s="165"/>
      <c r="C1044" s="166"/>
      <c r="D1044" s="133"/>
      <c r="E1044" s="133"/>
      <c r="F1044" s="133"/>
      <c r="G1044" s="133"/>
      <c r="H1044" s="133"/>
      <c r="I1044" s="133"/>
      <c r="J1044" s="133"/>
      <c r="K1044" s="133"/>
      <c r="L1044" s="190"/>
      <c r="M1044" s="190"/>
      <c r="R1044" s="133"/>
      <c r="AD1044" s="136"/>
    </row>
    <row r="1045" spans="2:30" s="135" customFormat="1" ht="15.75" customHeight="1" x14ac:dyDescent="0.25">
      <c r="B1045" s="165"/>
      <c r="C1045" s="166"/>
      <c r="D1045" s="133"/>
      <c r="E1045" s="133"/>
      <c r="F1045" s="133"/>
      <c r="G1045" s="133"/>
      <c r="H1045" s="133"/>
      <c r="I1045" s="133"/>
      <c r="J1045" s="133"/>
      <c r="K1045" s="133"/>
      <c r="L1045" s="190"/>
      <c r="M1045" s="190"/>
      <c r="R1045" s="133"/>
      <c r="AD1045" s="136"/>
    </row>
    <row r="1046" spans="2:30" s="135" customFormat="1" ht="15.75" customHeight="1" x14ac:dyDescent="0.25">
      <c r="B1046" s="165"/>
      <c r="C1046" s="166"/>
      <c r="D1046" s="133"/>
      <c r="E1046" s="133"/>
      <c r="F1046" s="133"/>
      <c r="G1046" s="133"/>
      <c r="H1046" s="133"/>
      <c r="I1046" s="133"/>
      <c r="J1046" s="133"/>
      <c r="K1046" s="133"/>
      <c r="L1046" s="190"/>
      <c r="M1046" s="190"/>
      <c r="R1046" s="133"/>
      <c r="AD1046" s="136"/>
    </row>
    <row r="1047" spans="2:30" s="135" customFormat="1" ht="15.75" customHeight="1" x14ac:dyDescent="0.25">
      <c r="B1047" s="165"/>
      <c r="C1047" s="166"/>
      <c r="D1047" s="133"/>
      <c r="E1047" s="133"/>
      <c r="F1047" s="133"/>
      <c r="G1047" s="133"/>
      <c r="H1047" s="133"/>
      <c r="I1047" s="133"/>
      <c r="J1047" s="133"/>
      <c r="K1047" s="133"/>
      <c r="L1047" s="190"/>
      <c r="M1047" s="190"/>
      <c r="R1047" s="133"/>
      <c r="AD1047" s="136"/>
    </row>
    <row r="1048" spans="2:30" s="135" customFormat="1" ht="15.75" customHeight="1" x14ac:dyDescent="0.25">
      <c r="B1048" s="165"/>
      <c r="C1048" s="166"/>
      <c r="D1048" s="133"/>
      <c r="E1048" s="133"/>
      <c r="F1048" s="133"/>
      <c r="G1048" s="133"/>
      <c r="H1048" s="133"/>
      <c r="I1048" s="133"/>
      <c r="J1048" s="133"/>
      <c r="K1048" s="133"/>
      <c r="L1048" s="190"/>
      <c r="M1048" s="190"/>
      <c r="R1048" s="133"/>
      <c r="AD1048" s="136"/>
    </row>
    <row r="1049" spans="2:30" s="135" customFormat="1" ht="15.75" customHeight="1" x14ac:dyDescent="0.25">
      <c r="B1049" s="165"/>
      <c r="C1049" s="166"/>
      <c r="D1049" s="133"/>
      <c r="E1049" s="133"/>
      <c r="F1049" s="133"/>
      <c r="G1049" s="133"/>
      <c r="H1049" s="133"/>
      <c r="I1049" s="133"/>
      <c r="J1049" s="133"/>
      <c r="K1049" s="133"/>
      <c r="L1049" s="190"/>
      <c r="M1049" s="190"/>
      <c r="R1049" s="133"/>
      <c r="AD1049" s="136"/>
    </row>
    <row r="1050" spans="2:30" s="135" customFormat="1" ht="15.75" customHeight="1" x14ac:dyDescent="0.25">
      <c r="B1050" s="165"/>
      <c r="C1050" s="166"/>
      <c r="D1050" s="133"/>
      <c r="E1050" s="133"/>
      <c r="F1050" s="133"/>
      <c r="G1050" s="133"/>
      <c r="H1050" s="133"/>
      <c r="I1050" s="133"/>
      <c r="J1050" s="133"/>
      <c r="K1050" s="133"/>
      <c r="L1050" s="190"/>
      <c r="M1050" s="190"/>
      <c r="R1050" s="133"/>
      <c r="AD1050" s="136"/>
    </row>
    <row r="1051" spans="2:30" s="135" customFormat="1" ht="15.75" customHeight="1" x14ac:dyDescent="0.25">
      <c r="B1051" s="165"/>
      <c r="C1051" s="166"/>
      <c r="D1051" s="133"/>
      <c r="E1051" s="133"/>
      <c r="F1051" s="133"/>
      <c r="G1051" s="133"/>
      <c r="H1051" s="133"/>
      <c r="I1051" s="133"/>
      <c r="J1051" s="133"/>
      <c r="K1051" s="133"/>
      <c r="L1051" s="190"/>
      <c r="M1051" s="190"/>
      <c r="R1051" s="133"/>
      <c r="AD1051" s="136"/>
    </row>
    <row r="1052" spans="2:30" s="135" customFormat="1" ht="15.75" customHeight="1" x14ac:dyDescent="0.25">
      <c r="B1052" s="165"/>
      <c r="C1052" s="166"/>
      <c r="D1052" s="133"/>
      <c r="E1052" s="133"/>
      <c r="F1052" s="133"/>
      <c r="G1052" s="133"/>
      <c r="H1052" s="133"/>
      <c r="I1052" s="133"/>
      <c r="J1052" s="133"/>
      <c r="K1052" s="133"/>
      <c r="L1052" s="190"/>
      <c r="M1052" s="190"/>
      <c r="R1052" s="133"/>
      <c r="AD1052" s="136"/>
    </row>
    <row r="1053" spans="2:30" s="135" customFormat="1" ht="15.75" customHeight="1" x14ac:dyDescent="0.25">
      <c r="B1053" s="165"/>
      <c r="C1053" s="166"/>
      <c r="D1053" s="133"/>
      <c r="E1053" s="133"/>
      <c r="F1053" s="133"/>
      <c r="G1053" s="133"/>
      <c r="H1053" s="133"/>
      <c r="I1053" s="133"/>
      <c r="J1053" s="133"/>
      <c r="K1053" s="133"/>
      <c r="L1053" s="190"/>
      <c r="M1053" s="190"/>
      <c r="R1053" s="133"/>
      <c r="AD1053" s="136"/>
    </row>
    <row r="1054" spans="2:30" s="135" customFormat="1" ht="15.75" customHeight="1" x14ac:dyDescent="0.25">
      <c r="B1054" s="165"/>
      <c r="C1054" s="166"/>
      <c r="D1054" s="133"/>
      <c r="E1054" s="133"/>
      <c r="F1054" s="133"/>
      <c r="G1054" s="133"/>
      <c r="H1054" s="133"/>
      <c r="I1054" s="133"/>
      <c r="J1054" s="133"/>
      <c r="K1054" s="133"/>
      <c r="L1054" s="190"/>
      <c r="M1054" s="190"/>
      <c r="R1054" s="133"/>
      <c r="AD1054" s="136"/>
    </row>
    <row r="1055" spans="2:30" s="135" customFormat="1" ht="15.75" customHeight="1" x14ac:dyDescent="0.25">
      <c r="B1055" s="165"/>
      <c r="C1055" s="166"/>
      <c r="D1055" s="133"/>
      <c r="E1055" s="133"/>
      <c r="F1055" s="133"/>
      <c r="G1055" s="133"/>
      <c r="H1055" s="133"/>
      <c r="I1055" s="133"/>
      <c r="J1055" s="133"/>
      <c r="K1055" s="133"/>
      <c r="L1055" s="190"/>
      <c r="M1055" s="190"/>
      <c r="R1055" s="133"/>
      <c r="AD1055" s="136"/>
    </row>
    <row r="1056" spans="2:30" s="135" customFormat="1" ht="15.75" customHeight="1" x14ac:dyDescent="0.25">
      <c r="B1056" s="165"/>
      <c r="C1056" s="166"/>
      <c r="D1056" s="133"/>
      <c r="E1056" s="133"/>
      <c r="F1056" s="133"/>
      <c r="G1056" s="133"/>
      <c r="H1056" s="133"/>
      <c r="I1056" s="133"/>
      <c r="J1056" s="133"/>
      <c r="K1056" s="133"/>
      <c r="L1056" s="190"/>
      <c r="M1056" s="190"/>
      <c r="R1056" s="133"/>
      <c r="AD1056" s="136"/>
    </row>
    <row r="1057" spans="2:30" s="135" customFormat="1" ht="15.75" customHeight="1" x14ac:dyDescent="0.25">
      <c r="B1057" s="165"/>
      <c r="C1057" s="166"/>
      <c r="D1057" s="133"/>
      <c r="E1057" s="133"/>
      <c r="F1057" s="133"/>
      <c r="G1057" s="133"/>
      <c r="H1057" s="133"/>
      <c r="I1057" s="133"/>
      <c r="J1057" s="133"/>
      <c r="K1057" s="133"/>
      <c r="L1057" s="190"/>
      <c r="M1057" s="190"/>
      <c r="R1057" s="133"/>
      <c r="AD1057" s="136"/>
    </row>
    <row r="1058" spans="2:30" s="135" customFormat="1" ht="15.75" customHeight="1" x14ac:dyDescent="0.25">
      <c r="B1058" s="165"/>
      <c r="C1058" s="166"/>
      <c r="D1058" s="133"/>
      <c r="E1058" s="133"/>
      <c r="F1058" s="133"/>
      <c r="G1058" s="133"/>
      <c r="H1058" s="133"/>
      <c r="I1058" s="133"/>
      <c r="J1058" s="133"/>
      <c r="K1058" s="133"/>
      <c r="L1058" s="190"/>
      <c r="M1058" s="190"/>
      <c r="R1058" s="133"/>
      <c r="AD1058" s="136"/>
    </row>
    <row r="1059" spans="2:30" s="135" customFormat="1" ht="15.75" customHeight="1" x14ac:dyDescent="0.25">
      <c r="B1059" s="165"/>
      <c r="C1059" s="166"/>
      <c r="D1059" s="133"/>
      <c r="E1059" s="133"/>
      <c r="F1059" s="133"/>
      <c r="G1059" s="133"/>
      <c r="H1059" s="133"/>
      <c r="I1059" s="133"/>
      <c r="J1059" s="133"/>
      <c r="K1059" s="133"/>
      <c r="L1059" s="190"/>
      <c r="M1059" s="190"/>
      <c r="R1059" s="133"/>
      <c r="AD1059" s="136"/>
    </row>
    <row r="1060" spans="2:30" s="135" customFormat="1" ht="15.75" customHeight="1" x14ac:dyDescent="0.25">
      <c r="B1060" s="165"/>
      <c r="C1060" s="166"/>
      <c r="D1060" s="133"/>
      <c r="E1060" s="133"/>
      <c r="F1060" s="133"/>
      <c r="G1060" s="133"/>
      <c r="H1060" s="133"/>
      <c r="I1060" s="133"/>
      <c r="J1060" s="133"/>
      <c r="K1060" s="133"/>
      <c r="L1060" s="190"/>
      <c r="M1060" s="190"/>
      <c r="R1060" s="133"/>
      <c r="AD1060" s="136"/>
    </row>
    <row r="1061" spans="2:30" s="135" customFormat="1" ht="15.75" customHeight="1" x14ac:dyDescent="0.25">
      <c r="B1061" s="165"/>
      <c r="C1061" s="166"/>
      <c r="D1061" s="133"/>
      <c r="E1061" s="133"/>
      <c r="F1061" s="133"/>
      <c r="G1061" s="133"/>
      <c r="H1061" s="133"/>
      <c r="I1061" s="133"/>
      <c r="J1061" s="133"/>
      <c r="K1061" s="133"/>
      <c r="L1061" s="190"/>
      <c r="M1061" s="190"/>
      <c r="R1061" s="133"/>
      <c r="AD1061" s="136"/>
    </row>
    <row r="1062" spans="2:30" s="135" customFormat="1" ht="15.75" customHeight="1" x14ac:dyDescent="0.25">
      <c r="B1062" s="165"/>
      <c r="C1062" s="166"/>
      <c r="D1062" s="133"/>
      <c r="E1062" s="133"/>
      <c r="F1062" s="133"/>
      <c r="G1062" s="133"/>
      <c r="H1062" s="133"/>
      <c r="I1062" s="133"/>
      <c r="J1062" s="133"/>
      <c r="K1062" s="133"/>
      <c r="L1062" s="190"/>
      <c r="M1062" s="190"/>
      <c r="R1062" s="133"/>
      <c r="AD1062" s="136"/>
    </row>
    <row r="1063" spans="2:30" s="135" customFormat="1" ht="15.75" customHeight="1" x14ac:dyDescent="0.25">
      <c r="B1063" s="165"/>
      <c r="C1063" s="166"/>
      <c r="D1063" s="133"/>
      <c r="E1063" s="133"/>
      <c r="F1063" s="133"/>
      <c r="G1063" s="133"/>
      <c r="H1063" s="133"/>
      <c r="I1063" s="133"/>
      <c r="J1063" s="133"/>
      <c r="K1063" s="133"/>
      <c r="L1063" s="190"/>
      <c r="M1063" s="190"/>
      <c r="R1063" s="133"/>
      <c r="AD1063" s="136"/>
    </row>
    <row r="1064" spans="2:30" s="135" customFormat="1" ht="15.75" customHeight="1" x14ac:dyDescent="0.25">
      <c r="B1064" s="165"/>
      <c r="C1064" s="166"/>
      <c r="D1064" s="133"/>
      <c r="E1064" s="133"/>
      <c r="F1064" s="133"/>
      <c r="G1064" s="133"/>
      <c r="H1064" s="133"/>
      <c r="I1064" s="133"/>
      <c r="J1064" s="133"/>
      <c r="K1064" s="133"/>
      <c r="L1064" s="190"/>
      <c r="M1064" s="190"/>
      <c r="R1064" s="133"/>
      <c r="AD1064" s="136"/>
    </row>
    <row r="1065" spans="2:30" s="135" customFormat="1" ht="15.75" customHeight="1" x14ac:dyDescent="0.25">
      <c r="B1065" s="165"/>
      <c r="C1065" s="166"/>
      <c r="D1065" s="133"/>
      <c r="E1065" s="133"/>
      <c r="F1065" s="133"/>
      <c r="G1065" s="133"/>
      <c r="H1065" s="133"/>
      <c r="I1065" s="133"/>
      <c r="J1065" s="133"/>
      <c r="K1065" s="133"/>
      <c r="L1065" s="190"/>
      <c r="M1065" s="190"/>
      <c r="R1065" s="133"/>
      <c r="AD1065" s="136"/>
    </row>
  </sheetData>
  <mergeCells count="5">
    <mergeCell ref="S1:W1"/>
    <mergeCell ref="A3:B3"/>
    <mergeCell ref="X62:X66"/>
    <mergeCell ref="M214:M221"/>
    <mergeCell ref="A241:B241"/>
  </mergeCells>
  <pageMargins left="0.47244094488188981" right="0.47244094488188981" top="0.47244094488188981" bottom="0.39370078740157483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zoomScale="130" zoomScaleNormal="115" zoomScaleSheetLayoutView="130" workbookViewId="0">
      <selection activeCell="B79" sqref="B79"/>
    </sheetView>
  </sheetViews>
  <sheetFormatPr defaultColWidth="9" defaultRowHeight="15" x14ac:dyDescent="0.25"/>
  <cols>
    <col min="1" max="1" width="4.140625" style="41" customWidth="1"/>
    <col min="2" max="2" width="89.7109375" style="33" customWidth="1"/>
    <col min="3" max="3" width="17.140625" style="33" customWidth="1"/>
    <col min="4" max="4" width="18.42578125" style="33" customWidth="1"/>
    <col min="5" max="5" width="20.5703125" style="33" customWidth="1"/>
    <col min="6" max="6" width="15.42578125" style="33" bestFit="1" customWidth="1"/>
    <col min="7" max="16384" width="9" style="33"/>
  </cols>
  <sheetData>
    <row r="1" spans="1:5" ht="15.75" customHeight="1" x14ac:dyDescent="0.25">
      <c r="A1" s="73"/>
      <c r="B1" s="32" t="s">
        <v>68</v>
      </c>
      <c r="C1" s="43"/>
      <c r="D1" s="2"/>
    </row>
    <row r="2" spans="1:5" ht="15.75" customHeight="1" x14ac:dyDescent="0.25">
      <c r="A2" s="73"/>
      <c r="B2" s="44"/>
      <c r="C2" s="43"/>
      <c r="D2" s="2"/>
    </row>
    <row r="3" spans="1:5" ht="18.75" customHeight="1" x14ac:dyDescent="0.35">
      <c r="A3" s="73"/>
      <c r="B3" s="30" t="s">
        <v>69</v>
      </c>
      <c r="C3" s="43"/>
      <c r="D3" s="2"/>
    </row>
    <row r="4" spans="1:5" ht="15.75" customHeight="1" x14ac:dyDescent="0.3">
      <c r="A4" s="73"/>
      <c r="B4" s="4"/>
      <c r="C4" s="43"/>
      <c r="D4" s="2"/>
    </row>
    <row r="5" spans="1:5" ht="15.75" customHeight="1" x14ac:dyDescent="0.3">
      <c r="A5" s="73"/>
      <c r="B5" s="4" t="s">
        <v>70</v>
      </c>
      <c r="C5" s="43"/>
      <c r="D5" s="2"/>
    </row>
    <row r="6" spans="1:5" ht="15.75" customHeight="1" x14ac:dyDescent="0.25">
      <c r="A6" s="18"/>
      <c r="B6" s="67" t="s">
        <v>62</v>
      </c>
      <c r="C6" s="5"/>
      <c r="D6" s="5" t="s">
        <v>71</v>
      </c>
    </row>
    <row r="7" spans="1:5" ht="15.75" customHeight="1" x14ac:dyDescent="0.25">
      <c r="A7" s="19"/>
      <c r="B7" s="68"/>
      <c r="C7" s="6" t="s">
        <v>63</v>
      </c>
      <c r="D7" s="6">
        <v>2022</v>
      </c>
    </row>
    <row r="8" spans="1:5" ht="15.75" customHeight="1" x14ac:dyDescent="0.25">
      <c r="A8" s="20"/>
      <c r="B8" s="69"/>
      <c r="C8" s="16"/>
      <c r="D8" s="17" t="s">
        <v>72</v>
      </c>
    </row>
    <row r="9" spans="1:5" ht="15.75" customHeight="1" x14ac:dyDescent="0.25">
      <c r="A9" s="36" t="s">
        <v>89</v>
      </c>
      <c r="B9" s="35"/>
      <c r="C9" s="37"/>
      <c r="D9" s="8"/>
      <c r="E9" s="24"/>
    </row>
    <row r="10" spans="1:5" ht="15.75" customHeight="1" x14ac:dyDescent="0.25">
      <c r="A10" s="74">
        <v>1</v>
      </c>
      <c r="B10" s="47" t="s">
        <v>294</v>
      </c>
      <c r="C10" s="38"/>
      <c r="D10" s="46">
        <v>10800000</v>
      </c>
    </row>
    <row r="11" spans="1:5" ht="31.5" x14ac:dyDescent="0.25">
      <c r="A11" s="74">
        <v>2</v>
      </c>
      <c r="B11" s="47" t="s">
        <v>295</v>
      </c>
      <c r="C11" s="38"/>
      <c r="D11" s="46">
        <v>13000000</v>
      </c>
    </row>
    <row r="12" spans="1:5" ht="15.75" customHeight="1" x14ac:dyDescent="0.25">
      <c r="A12" s="74">
        <v>3</v>
      </c>
      <c r="B12" s="47" t="s">
        <v>296</v>
      </c>
      <c r="C12" s="38"/>
      <c r="D12" s="46">
        <v>8952645</v>
      </c>
    </row>
    <row r="13" spans="1:5" ht="15.75" x14ac:dyDescent="0.25">
      <c r="A13" s="74">
        <v>4</v>
      </c>
      <c r="B13" s="47" t="s">
        <v>297</v>
      </c>
      <c r="C13" s="38"/>
      <c r="D13" s="46">
        <v>11698200</v>
      </c>
    </row>
    <row r="14" spans="1:5" ht="15.75" customHeight="1" x14ac:dyDescent="0.25">
      <c r="A14" s="74">
        <v>5</v>
      </c>
      <c r="B14" s="47" t="s">
        <v>298</v>
      </c>
      <c r="C14" s="38"/>
      <c r="D14" s="46">
        <v>35000000</v>
      </c>
    </row>
    <row r="15" spans="1:5" ht="15.75" customHeight="1" x14ac:dyDescent="0.25">
      <c r="A15" s="74">
        <v>6</v>
      </c>
      <c r="B15" s="47" t="s">
        <v>299</v>
      </c>
      <c r="C15" s="38"/>
      <c r="D15" s="46">
        <v>11329650</v>
      </c>
    </row>
    <row r="16" spans="1:5" ht="31.5" x14ac:dyDescent="0.25">
      <c r="A16" s="74">
        <v>7</v>
      </c>
      <c r="B16" s="47" t="s">
        <v>300</v>
      </c>
      <c r="C16" s="38"/>
      <c r="D16" s="46">
        <v>17218250</v>
      </c>
    </row>
    <row r="17" spans="1:4" ht="15.75" x14ac:dyDescent="0.25">
      <c r="A17" s="74">
        <v>8</v>
      </c>
      <c r="B17" s="47" t="s">
        <v>301</v>
      </c>
      <c r="C17" s="38"/>
      <c r="D17" s="46">
        <v>85000000</v>
      </c>
    </row>
    <row r="18" spans="1:4" ht="15.75" customHeight="1" x14ac:dyDescent="0.25">
      <c r="A18" s="74">
        <v>9</v>
      </c>
      <c r="B18" s="47" t="s">
        <v>302</v>
      </c>
      <c r="C18" s="38"/>
      <c r="D18" s="46">
        <v>13446700</v>
      </c>
    </row>
    <row r="19" spans="1:4" ht="15.75" customHeight="1" x14ac:dyDescent="0.25">
      <c r="A19" s="74">
        <v>10</v>
      </c>
      <c r="B19" s="47" t="s">
        <v>303</v>
      </c>
      <c r="C19" s="38"/>
      <c r="D19" s="46">
        <v>9357000</v>
      </c>
    </row>
    <row r="20" spans="1:4" ht="18.75" customHeight="1" x14ac:dyDescent="0.25">
      <c r="A20" s="74">
        <v>11</v>
      </c>
      <c r="B20" s="47" t="s">
        <v>304</v>
      </c>
      <c r="C20" s="38"/>
      <c r="D20" s="46">
        <v>4075000</v>
      </c>
    </row>
    <row r="21" spans="1:4" ht="15.75" x14ac:dyDescent="0.25">
      <c r="A21" s="74">
        <v>12</v>
      </c>
      <c r="B21" s="45" t="s">
        <v>305</v>
      </c>
      <c r="C21" s="38"/>
      <c r="D21" s="46">
        <v>12230000</v>
      </c>
    </row>
    <row r="22" spans="1:4" ht="15.75" customHeight="1" x14ac:dyDescent="0.25">
      <c r="A22" s="74">
        <v>13</v>
      </c>
      <c r="B22" s="47" t="s">
        <v>306</v>
      </c>
      <c r="C22" s="38"/>
      <c r="D22" s="46">
        <v>5442675</v>
      </c>
    </row>
    <row r="23" spans="1:4" ht="15.75" customHeight="1" x14ac:dyDescent="0.25">
      <c r="A23" s="74">
        <v>14</v>
      </c>
      <c r="B23" s="45" t="s">
        <v>307</v>
      </c>
      <c r="C23" s="38"/>
      <c r="D23" s="46">
        <v>5803135</v>
      </c>
    </row>
    <row r="24" spans="1:4" ht="15.75" customHeight="1" x14ac:dyDescent="0.25">
      <c r="A24" s="74">
        <v>15</v>
      </c>
      <c r="B24" s="47" t="s">
        <v>308</v>
      </c>
      <c r="C24" s="38"/>
      <c r="D24" s="46">
        <v>9485805</v>
      </c>
    </row>
    <row r="25" spans="1:4" ht="15.75" customHeight="1" x14ac:dyDescent="0.25">
      <c r="A25" s="74">
        <v>16</v>
      </c>
      <c r="B25" s="45" t="s">
        <v>309</v>
      </c>
      <c r="C25" s="38"/>
      <c r="D25" s="46">
        <v>19282620</v>
      </c>
    </row>
    <row r="26" spans="1:4" ht="15.75" customHeight="1" x14ac:dyDescent="0.25">
      <c r="A26" s="74">
        <v>17</v>
      </c>
      <c r="B26" s="47" t="s">
        <v>310</v>
      </c>
      <c r="C26" s="38"/>
      <c r="D26" s="46">
        <v>50000000</v>
      </c>
    </row>
    <row r="27" spans="1:4" ht="15.75" customHeight="1" x14ac:dyDescent="0.25">
      <c r="A27" s="74">
        <v>18</v>
      </c>
      <c r="B27" s="45" t="s">
        <v>311</v>
      </c>
      <c r="C27" s="38"/>
      <c r="D27" s="46">
        <v>95969000</v>
      </c>
    </row>
    <row r="28" spans="1:4" ht="15.75" x14ac:dyDescent="0.25">
      <c r="A28" s="74">
        <v>19</v>
      </c>
      <c r="B28" s="45" t="s">
        <v>312</v>
      </c>
      <c r="C28" s="38"/>
      <c r="D28" s="46">
        <v>10843000</v>
      </c>
    </row>
    <row r="29" spans="1:4" ht="15.75" customHeight="1" x14ac:dyDescent="0.25">
      <c r="A29" s="74">
        <v>20</v>
      </c>
      <c r="B29" s="47" t="s">
        <v>313</v>
      </c>
      <c r="C29" s="38"/>
      <c r="D29" s="46">
        <v>6465000</v>
      </c>
    </row>
    <row r="30" spans="1:4" ht="15.75" customHeight="1" x14ac:dyDescent="0.25">
      <c r="A30" s="74">
        <v>21</v>
      </c>
      <c r="B30" s="47" t="s">
        <v>314</v>
      </c>
      <c r="C30" s="38"/>
      <c r="D30" s="46">
        <v>21360000</v>
      </c>
    </row>
    <row r="31" spans="1:4" ht="15.75" customHeight="1" x14ac:dyDescent="0.25">
      <c r="A31" s="74">
        <v>22</v>
      </c>
      <c r="B31" s="47" t="s">
        <v>315</v>
      </c>
      <c r="C31" s="38"/>
      <c r="D31" s="46">
        <v>24549200</v>
      </c>
    </row>
    <row r="32" spans="1:4" ht="15.75" customHeight="1" x14ac:dyDescent="0.25">
      <c r="A32" s="74">
        <v>23</v>
      </c>
      <c r="B32" s="45" t="s">
        <v>316</v>
      </c>
      <c r="C32" s="38"/>
      <c r="D32" s="46">
        <v>65474995.530000001</v>
      </c>
    </row>
    <row r="33" spans="1:4" ht="15.75" customHeight="1" x14ac:dyDescent="0.25">
      <c r="A33" s="74">
        <v>24</v>
      </c>
      <c r="B33" s="45" t="s">
        <v>317</v>
      </c>
      <c r="C33" s="38"/>
      <c r="D33" s="46">
        <v>7687500</v>
      </c>
    </row>
    <row r="34" spans="1:4" ht="15.75" x14ac:dyDescent="0.25">
      <c r="A34" s="74">
        <v>25</v>
      </c>
      <c r="B34" s="45" t="s">
        <v>318</v>
      </c>
      <c r="C34" s="38"/>
      <c r="D34" s="46">
        <v>7687500</v>
      </c>
    </row>
    <row r="35" spans="1:4" ht="15.75" x14ac:dyDescent="0.25">
      <c r="A35" s="74">
        <v>26</v>
      </c>
      <c r="B35" s="45" t="s">
        <v>319</v>
      </c>
      <c r="C35" s="38"/>
      <c r="D35" s="46">
        <v>7687500</v>
      </c>
    </row>
    <row r="36" spans="1:4" ht="15.75" customHeight="1" x14ac:dyDescent="0.25">
      <c r="A36" s="74">
        <v>27</v>
      </c>
      <c r="B36" s="45" t="s">
        <v>320</v>
      </c>
      <c r="C36" s="38"/>
      <c r="D36" s="46">
        <v>25000000</v>
      </c>
    </row>
    <row r="37" spans="1:4" ht="15.75" x14ac:dyDescent="0.25">
      <c r="A37" s="74">
        <v>28</v>
      </c>
      <c r="B37" s="45" t="s">
        <v>321</v>
      </c>
      <c r="C37" s="38"/>
      <c r="D37" s="46">
        <v>25000000</v>
      </c>
    </row>
    <row r="38" spans="1:4" ht="15.75" customHeight="1" x14ac:dyDescent="0.25">
      <c r="A38" s="74">
        <v>29</v>
      </c>
      <c r="B38" s="45" t="s">
        <v>322</v>
      </c>
      <c r="C38" s="38"/>
      <c r="D38" s="46">
        <v>26000000</v>
      </c>
    </row>
    <row r="39" spans="1:4" ht="15.75" customHeight="1" x14ac:dyDescent="0.25">
      <c r="A39" s="74">
        <v>30</v>
      </c>
      <c r="B39" s="45" t="s">
        <v>323</v>
      </c>
      <c r="C39" s="38"/>
      <c r="D39" s="46">
        <v>10000000</v>
      </c>
    </row>
    <row r="40" spans="1:4" ht="15.75" customHeight="1" x14ac:dyDescent="0.25">
      <c r="A40" s="74">
        <v>31</v>
      </c>
      <c r="B40" s="45" t="s">
        <v>324</v>
      </c>
      <c r="C40" s="38"/>
      <c r="D40" s="46">
        <v>518859</v>
      </c>
    </row>
    <row r="41" spans="1:4" ht="15.75" customHeight="1" x14ac:dyDescent="0.25">
      <c r="A41" s="74">
        <v>32</v>
      </c>
      <c r="B41" s="45" t="s">
        <v>325</v>
      </c>
      <c r="C41" s="38"/>
      <c r="D41" s="46"/>
    </row>
    <row r="42" spans="1:4" ht="15.75" customHeight="1" x14ac:dyDescent="0.25">
      <c r="A42" s="31"/>
      <c r="B42" s="47" t="s">
        <v>326</v>
      </c>
      <c r="C42" s="38"/>
      <c r="D42" s="46">
        <v>25449457.57</v>
      </c>
    </row>
    <row r="43" spans="1:4" ht="15.75" customHeight="1" x14ac:dyDescent="0.25">
      <c r="A43" s="31"/>
      <c r="B43" s="45" t="s">
        <v>327</v>
      </c>
      <c r="C43" s="38"/>
      <c r="D43" s="46">
        <v>2182953.06</v>
      </c>
    </row>
    <row r="44" spans="1:4" ht="16.899999999999999" customHeight="1" x14ac:dyDescent="0.25">
      <c r="A44" s="31"/>
      <c r="B44" s="47" t="s">
        <v>328</v>
      </c>
      <c r="C44" s="38"/>
      <c r="D44" s="46">
        <v>12187980.57</v>
      </c>
    </row>
    <row r="45" spans="1:4" ht="15.6" customHeight="1" x14ac:dyDescent="0.25">
      <c r="A45" s="31"/>
      <c r="B45" s="45" t="s">
        <v>329</v>
      </c>
      <c r="C45" s="38"/>
      <c r="D45" s="46">
        <v>2176825.86</v>
      </c>
    </row>
    <row r="46" spans="1:4" ht="15.75" customHeight="1" x14ac:dyDescent="0.25">
      <c r="A46" s="31"/>
      <c r="B46" s="45" t="s">
        <v>330</v>
      </c>
      <c r="C46" s="38"/>
      <c r="D46" s="46">
        <v>19257342.16</v>
      </c>
    </row>
    <row r="47" spans="1:4" ht="15.75" customHeight="1" x14ac:dyDescent="0.25">
      <c r="A47" s="31"/>
      <c r="B47" s="47" t="s">
        <v>331</v>
      </c>
      <c r="C47" s="38"/>
      <c r="D47" s="46">
        <v>15810414.01</v>
      </c>
    </row>
    <row r="48" spans="1:4" ht="15.75" customHeight="1" x14ac:dyDescent="0.25">
      <c r="A48" s="31">
        <v>33</v>
      </c>
      <c r="B48" s="47" t="s">
        <v>332</v>
      </c>
      <c r="C48" s="38"/>
      <c r="D48" s="46"/>
    </row>
    <row r="49" spans="1:6" ht="15.75" x14ac:dyDescent="0.25">
      <c r="A49" s="31"/>
      <c r="B49" s="45" t="s">
        <v>333</v>
      </c>
      <c r="C49" s="38"/>
      <c r="D49" s="46">
        <v>2067426.53</v>
      </c>
    </row>
    <row r="50" spans="1:6" ht="15.75" customHeight="1" x14ac:dyDescent="0.25">
      <c r="A50" s="31"/>
      <c r="B50" s="45" t="s">
        <v>334</v>
      </c>
      <c r="C50" s="38"/>
      <c r="D50" s="46">
        <v>2314066.34</v>
      </c>
    </row>
    <row r="51" spans="1:6" ht="15.75" customHeight="1" x14ac:dyDescent="0.25">
      <c r="A51" s="31"/>
      <c r="B51" s="47" t="s">
        <v>335</v>
      </c>
      <c r="C51" s="38"/>
      <c r="D51" s="46">
        <v>8575573.8900000006</v>
      </c>
    </row>
    <row r="52" spans="1:6" ht="15.75" customHeight="1" x14ac:dyDescent="0.25">
      <c r="A52" s="31"/>
      <c r="B52" s="47" t="s">
        <v>336</v>
      </c>
      <c r="C52" s="38"/>
      <c r="D52" s="46">
        <v>1142778.67</v>
      </c>
    </row>
    <row r="53" spans="1:6" ht="15.75" customHeight="1" x14ac:dyDescent="0.25">
      <c r="A53" s="31"/>
      <c r="B53" s="45" t="s">
        <v>337</v>
      </c>
      <c r="C53" s="38"/>
      <c r="D53" s="46">
        <v>4957915.3899999997</v>
      </c>
    </row>
    <row r="54" spans="1:6" ht="15.75" customHeight="1" x14ac:dyDescent="0.25">
      <c r="A54" s="31"/>
      <c r="B54" s="45" t="s">
        <v>338</v>
      </c>
      <c r="C54" s="38"/>
      <c r="D54" s="46">
        <v>2811497.3</v>
      </c>
    </row>
    <row r="55" spans="1:6" ht="15.75" customHeight="1" x14ac:dyDescent="0.25">
      <c r="A55" s="31"/>
      <c r="B55" s="45" t="s">
        <v>339</v>
      </c>
      <c r="C55" s="38"/>
      <c r="D55" s="46">
        <v>7393596.9400000004</v>
      </c>
    </row>
    <row r="56" spans="1:6" ht="15.75" customHeight="1" x14ac:dyDescent="0.25">
      <c r="A56" s="31"/>
      <c r="B56" s="45" t="s">
        <v>340</v>
      </c>
      <c r="C56" s="38"/>
      <c r="D56" s="46">
        <v>4357667.18</v>
      </c>
    </row>
    <row r="57" spans="1:6" ht="15.75" customHeight="1" x14ac:dyDescent="0.25">
      <c r="A57" s="36"/>
      <c r="B57" s="35" t="s">
        <v>73</v>
      </c>
      <c r="C57" s="37"/>
      <c r="D57" s="9">
        <f>+SUM(D10:D56)</f>
        <v>767049729.99999988</v>
      </c>
    </row>
    <row r="58" spans="1:6" ht="15.75" customHeight="1" x14ac:dyDescent="0.25">
      <c r="A58" s="36"/>
      <c r="B58" s="35"/>
      <c r="C58" s="37"/>
      <c r="D58" s="8"/>
      <c r="E58" s="13"/>
    </row>
    <row r="59" spans="1:6" ht="15.75" customHeight="1" x14ac:dyDescent="0.25">
      <c r="A59" s="10"/>
      <c r="B59" s="15" t="s">
        <v>74</v>
      </c>
      <c r="C59" s="39" t="s">
        <v>28</v>
      </c>
      <c r="D59" s="12">
        <f>+D57</f>
        <v>767049729.99999988</v>
      </c>
    </row>
    <row r="60" spans="1:6" ht="21" x14ac:dyDescent="0.25">
      <c r="A60" s="73"/>
      <c r="B60" s="44" t="s">
        <v>28</v>
      </c>
      <c r="C60" s="43"/>
      <c r="D60" s="2"/>
      <c r="E60" s="24"/>
      <c r="F60" s="48"/>
    </row>
    <row r="61" spans="1:6" ht="21" x14ac:dyDescent="0.35">
      <c r="A61" s="73"/>
      <c r="B61" s="30" t="s">
        <v>341</v>
      </c>
      <c r="C61" s="43"/>
      <c r="D61" s="2"/>
    </row>
    <row r="62" spans="1:6" ht="19.5" x14ac:dyDescent="0.3">
      <c r="A62" s="73"/>
      <c r="B62" s="3"/>
      <c r="C62" s="43"/>
      <c r="D62" s="2"/>
    </row>
    <row r="63" spans="1:6" ht="18.75" x14ac:dyDescent="0.3">
      <c r="A63" s="73"/>
      <c r="B63" s="4" t="s">
        <v>75</v>
      </c>
      <c r="C63" s="43"/>
      <c r="D63" s="2"/>
    </row>
    <row r="64" spans="1:6" ht="15.75" x14ac:dyDescent="0.25">
      <c r="A64" s="49"/>
      <c r="B64" s="70" t="s">
        <v>62</v>
      </c>
      <c r="C64" s="21"/>
      <c r="D64" s="22" t="s">
        <v>71</v>
      </c>
    </row>
    <row r="65" spans="1:5" ht="15.75" x14ac:dyDescent="0.25">
      <c r="A65" s="50"/>
      <c r="B65" s="71"/>
      <c r="C65" s="23" t="s">
        <v>63</v>
      </c>
      <c r="D65" s="23">
        <v>2022</v>
      </c>
    </row>
    <row r="66" spans="1:5" ht="15.75" x14ac:dyDescent="0.25">
      <c r="A66" s="51"/>
      <c r="B66" s="72"/>
      <c r="C66" s="27"/>
      <c r="D66" s="28" t="s">
        <v>72</v>
      </c>
    </row>
    <row r="67" spans="1:5" ht="15.75" x14ac:dyDescent="0.25">
      <c r="A67" s="36" t="s">
        <v>89</v>
      </c>
      <c r="B67" s="35"/>
      <c r="C67" s="7"/>
      <c r="D67" s="8"/>
    </row>
    <row r="68" spans="1:5" ht="15.75" x14ac:dyDescent="0.25">
      <c r="A68" s="74">
        <v>1</v>
      </c>
      <c r="B68" s="34" t="s">
        <v>342</v>
      </c>
      <c r="C68" s="7"/>
      <c r="D68" s="46">
        <v>171000000</v>
      </c>
      <c r="E68" s="24"/>
    </row>
    <row r="69" spans="1:5" ht="16.5" customHeight="1" x14ac:dyDescent="0.25">
      <c r="A69" s="31"/>
      <c r="B69" s="47"/>
      <c r="C69" s="38"/>
      <c r="D69" s="46"/>
    </row>
    <row r="70" spans="1:5" ht="16.5" customHeight="1" x14ac:dyDescent="0.25">
      <c r="A70" s="31"/>
      <c r="B70" s="35" t="s">
        <v>73</v>
      </c>
      <c r="C70" s="7"/>
      <c r="D70" s="9">
        <f>SUM(D67:D69)</f>
        <v>171000000</v>
      </c>
    </row>
    <row r="71" spans="1:5" ht="16.5" customHeight="1" x14ac:dyDescent="0.25">
      <c r="A71" s="25"/>
      <c r="B71" s="35"/>
      <c r="C71" s="7"/>
      <c r="D71" s="8"/>
    </row>
    <row r="72" spans="1:5" ht="16.5" customHeight="1" x14ac:dyDescent="0.25">
      <c r="A72" s="26"/>
      <c r="B72" s="15" t="s">
        <v>74</v>
      </c>
      <c r="C72" s="11" t="s">
        <v>28</v>
      </c>
      <c r="D72" s="12">
        <f>D70</f>
        <v>171000000</v>
      </c>
    </row>
  </sheetData>
  <mergeCells count="2">
    <mergeCell ref="B6:B8"/>
    <mergeCell ref="B64:B66"/>
  </mergeCells>
  <pageMargins left="0.7" right="0.7" top="0.75" bottom="1.5" header="0.3" footer="0.3"/>
  <pageSetup paperSize="5" scale="70" orientation="portrait" r:id="rId1"/>
  <rowBreaks count="1" manualBreakCount="1">
    <brk id="5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view="pageBreakPreview" zoomScale="85" zoomScaleNormal="120" zoomScaleSheetLayoutView="8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100" sqref="E100"/>
    </sheetView>
  </sheetViews>
  <sheetFormatPr defaultColWidth="9" defaultRowHeight="18.75" x14ac:dyDescent="0.3"/>
  <cols>
    <col min="1" max="2" width="2.7109375" style="14" customWidth="1"/>
    <col min="3" max="3" width="50.42578125" style="14" customWidth="1"/>
    <col min="4" max="4" width="14.7109375" style="14" customWidth="1"/>
    <col min="5" max="5" width="26.140625" style="14" bestFit="1" customWidth="1"/>
    <col min="6" max="6" width="22.140625" style="14" customWidth="1"/>
    <col min="7" max="7" width="21.85546875" style="14" customWidth="1"/>
    <col min="8" max="8" width="19.42578125" style="14" customWidth="1"/>
    <col min="9" max="9" width="20" style="14" customWidth="1"/>
    <col min="10" max="10" width="23.42578125" style="14" bestFit="1" customWidth="1"/>
    <col min="11" max="11" width="23.7109375" style="14" customWidth="1"/>
    <col min="12" max="16384" width="9" style="14"/>
  </cols>
  <sheetData>
    <row r="1" spans="1:11" ht="21" x14ac:dyDescent="0.35">
      <c r="A1" s="53" t="s">
        <v>243</v>
      </c>
      <c r="B1" s="52"/>
      <c r="C1" s="52"/>
      <c r="D1" s="52"/>
      <c r="E1" s="52"/>
      <c r="F1" s="52"/>
      <c r="G1" s="52"/>
      <c r="H1" s="52"/>
      <c r="I1" s="52"/>
      <c r="J1" s="52"/>
      <c r="K1" s="40"/>
    </row>
    <row r="2" spans="1:1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" customHeight="1" x14ac:dyDescent="0.3">
      <c r="A3" s="55" t="s">
        <v>90</v>
      </c>
      <c r="B3" s="52"/>
      <c r="C3" s="52"/>
      <c r="D3" s="52"/>
      <c r="E3" s="52"/>
      <c r="F3" s="52"/>
      <c r="G3" s="52"/>
      <c r="H3" s="52"/>
      <c r="I3" s="52"/>
      <c r="J3" s="52"/>
      <c r="K3" s="40"/>
    </row>
    <row r="4" spans="1:11" ht="38.1" customHeight="1" x14ac:dyDescent="0.3">
      <c r="A4" s="75" t="s">
        <v>76</v>
      </c>
      <c r="B4" s="76"/>
      <c r="C4" s="77"/>
      <c r="D4" s="78" t="s">
        <v>63</v>
      </c>
      <c r="E4" s="78" t="s">
        <v>64</v>
      </c>
      <c r="F4" s="78" t="s">
        <v>65</v>
      </c>
      <c r="G4" s="78" t="s">
        <v>66</v>
      </c>
      <c r="H4" s="78" t="s">
        <v>67</v>
      </c>
      <c r="I4" s="78" t="s">
        <v>91</v>
      </c>
      <c r="J4" s="78" t="s">
        <v>25</v>
      </c>
      <c r="K4" s="40"/>
    </row>
    <row r="5" spans="1:11" x14ac:dyDescent="0.3">
      <c r="A5" s="61" t="s">
        <v>92</v>
      </c>
      <c r="B5" s="62"/>
      <c r="C5" s="62"/>
      <c r="D5" s="61"/>
      <c r="E5" s="61"/>
      <c r="F5" s="61"/>
      <c r="G5" s="61"/>
      <c r="H5" s="61"/>
      <c r="I5" s="61"/>
      <c r="J5" s="63"/>
      <c r="K5" s="40"/>
    </row>
    <row r="6" spans="1:11" ht="15" customHeight="1" x14ac:dyDescent="0.3">
      <c r="A6" s="56"/>
      <c r="B6" s="54" t="s">
        <v>93</v>
      </c>
      <c r="C6" s="54"/>
      <c r="D6" s="56"/>
      <c r="E6" s="79"/>
      <c r="F6" s="79"/>
      <c r="G6" s="79"/>
      <c r="H6" s="79"/>
      <c r="I6" s="79"/>
      <c r="J6" s="80"/>
      <c r="K6" s="40"/>
    </row>
    <row r="7" spans="1:11" ht="15" customHeight="1" x14ac:dyDescent="0.3">
      <c r="A7" s="56"/>
      <c r="B7" s="54"/>
      <c r="C7" s="54" t="s">
        <v>343</v>
      </c>
      <c r="D7" s="56" t="s">
        <v>87</v>
      </c>
      <c r="E7" s="79">
        <v>366453272</v>
      </c>
      <c r="F7" s="79">
        <v>118278348</v>
      </c>
      <c r="G7" s="79">
        <v>162074640</v>
      </c>
      <c r="H7" s="79">
        <v>0</v>
      </c>
      <c r="I7" s="79">
        <v>6086472</v>
      </c>
      <c r="J7" s="80">
        <v>652892732</v>
      </c>
      <c r="K7" s="40"/>
    </row>
    <row r="8" spans="1:11" ht="15" customHeight="1" x14ac:dyDescent="0.3">
      <c r="A8" s="56"/>
      <c r="B8" s="54"/>
      <c r="C8" s="54" t="s">
        <v>244</v>
      </c>
      <c r="D8" s="56" t="s">
        <v>94</v>
      </c>
      <c r="E8" s="79">
        <v>18024000</v>
      </c>
      <c r="F8" s="79">
        <v>7632000</v>
      </c>
      <c r="G8" s="79">
        <v>10800000</v>
      </c>
      <c r="H8" s="79">
        <v>0</v>
      </c>
      <c r="I8" s="79">
        <v>552000</v>
      </c>
      <c r="J8" s="80">
        <v>37008000</v>
      </c>
      <c r="K8" s="40"/>
    </row>
    <row r="9" spans="1:11" ht="15" customHeight="1" x14ac:dyDescent="0.3">
      <c r="A9" s="56"/>
      <c r="B9" s="54"/>
      <c r="C9" s="54" t="s">
        <v>95</v>
      </c>
      <c r="D9" s="56" t="s">
        <v>96</v>
      </c>
      <c r="E9" s="79">
        <v>3996000</v>
      </c>
      <c r="F9" s="79">
        <v>714000</v>
      </c>
      <c r="G9" s="79">
        <v>1254000</v>
      </c>
      <c r="H9" s="79">
        <v>0</v>
      </c>
      <c r="I9" s="79">
        <v>0</v>
      </c>
      <c r="J9" s="80">
        <v>5964000</v>
      </c>
      <c r="K9" s="40"/>
    </row>
    <row r="10" spans="1:11" ht="15" customHeight="1" x14ac:dyDescent="0.3">
      <c r="A10" s="56"/>
      <c r="B10" s="54"/>
      <c r="C10" s="54" t="s">
        <v>97</v>
      </c>
      <c r="D10" s="56" t="s">
        <v>98</v>
      </c>
      <c r="E10" s="79">
        <v>3996000</v>
      </c>
      <c r="F10" s="79">
        <v>714000</v>
      </c>
      <c r="G10" s="79">
        <v>1254000</v>
      </c>
      <c r="H10" s="79">
        <v>0</v>
      </c>
      <c r="I10" s="79">
        <v>0</v>
      </c>
      <c r="J10" s="80">
        <v>5964000</v>
      </c>
      <c r="K10" s="40"/>
    </row>
    <row r="11" spans="1:11" ht="15" customHeight="1" x14ac:dyDescent="0.3">
      <c r="A11" s="56"/>
      <c r="B11" s="54"/>
      <c r="C11" s="54" t="s">
        <v>99</v>
      </c>
      <c r="D11" s="56" t="s">
        <v>100</v>
      </c>
      <c r="E11" s="79">
        <v>4506000</v>
      </c>
      <c r="F11" s="79">
        <v>1908000</v>
      </c>
      <c r="G11" s="79">
        <v>2700000</v>
      </c>
      <c r="H11" s="79">
        <v>0</v>
      </c>
      <c r="I11" s="79">
        <v>138000</v>
      </c>
      <c r="J11" s="80">
        <v>9252000</v>
      </c>
      <c r="K11" s="40"/>
    </row>
    <row r="12" spans="1:11" ht="15" customHeight="1" x14ac:dyDescent="0.3">
      <c r="A12" s="56"/>
      <c r="B12" s="54"/>
      <c r="C12" s="54" t="s">
        <v>245</v>
      </c>
      <c r="D12" s="56" t="s">
        <v>101</v>
      </c>
      <c r="E12" s="79">
        <v>0</v>
      </c>
      <c r="F12" s="79">
        <v>4248000</v>
      </c>
      <c r="G12" s="79">
        <v>414000</v>
      </c>
      <c r="H12" s="79">
        <v>0</v>
      </c>
      <c r="I12" s="79">
        <v>0</v>
      </c>
      <c r="J12" s="80">
        <v>4662000</v>
      </c>
      <c r="K12" s="40"/>
    </row>
    <row r="13" spans="1:11" ht="15" customHeight="1" x14ac:dyDescent="0.3">
      <c r="A13" s="56"/>
      <c r="B13" s="54"/>
      <c r="C13" s="54" t="s">
        <v>246</v>
      </c>
      <c r="D13" s="56"/>
      <c r="E13" s="79">
        <v>0</v>
      </c>
      <c r="F13" s="79">
        <v>1476000</v>
      </c>
      <c r="G13" s="79">
        <v>0</v>
      </c>
      <c r="H13" s="79">
        <v>0</v>
      </c>
      <c r="I13" s="79">
        <v>0</v>
      </c>
      <c r="J13" s="80">
        <v>1476000</v>
      </c>
      <c r="K13" s="40"/>
    </row>
    <row r="14" spans="1:11" ht="15" customHeight="1" x14ac:dyDescent="0.3">
      <c r="A14" s="56"/>
      <c r="B14" s="54"/>
      <c r="C14" s="54" t="s">
        <v>102</v>
      </c>
      <c r="D14" s="56" t="s">
        <v>103</v>
      </c>
      <c r="E14" s="79">
        <v>0</v>
      </c>
      <c r="F14" s="79">
        <v>424800</v>
      </c>
      <c r="G14" s="79">
        <v>0</v>
      </c>
      <c r="H14" s="79">
        <v>0</v>
      </c>
      <c r="I14" s="79">
        <v>0</v>
      </c>
      <c r="J14" s="80">
        <v>424800</v>
      </c>
      <c r="K14" s="40"/>
    </row>
    <row r="15" spans="1:11" ht="15" customHeight="1" x14ac:dyDescent="0.3">
      <c r="A15" s="56"/>
      <c r="B15" s="54"/>
      <c r="C15" s="54" t="s">
        <v>104</v>
      </c>
      <c r="D15" s="56" t="s">
        <v>105</v>
      </c>
      <c r="E15" s="79">
        <v>0</v>
      </c>
      <c r="F15" s="79">
        <v>3060000</v>
      </c>
      <c r="G15" s="79">
        <v>0</v>
      </c>
      <c r="H15" s="79">
        <v>0</v>
      </c>
      <c r="I15" s="79">
        <v>0</v>
      </c>
      <c r="J15" s="80">
        <v>3060000</v>
      </c>
      <c r="K15" s="40"/>
    </row>
    <row r="16" spans="1:11" ht="15" customHeight="1" x14ac:dyDescent="0.3">
      <c r="A16" s="56"/>
      <c r="B16" s="54"/>
      <c r="C16" s="54" t="s">
        <v>247</v>
      </c>
      <c r="D16" s="56" t="s">
        <v>106</v>
      </c>
      <c r="E16" s="79">
        <v>0</v>
      </c>
      <c r="F16" s="79">
        <v>19988603</v>
      </c>
      <c r="G16" s="79">
        <v>1651709</v>
      </c>
      <c r="H16" s="79">
        <v>0</v>
      </c>
      <c r="I16" s="79">
        <v>0</v>
      </c>
      <c r="J16" s="80">
        <v>21640312</v>
      </c>
      <c r="K16" s="40"/>
    </row>
    <row r="17" spans="1:11" ht="15" customHeight="1" x14ac:dyDescent="0.3">
      <c r="A17" s="56"/>
      <c r="B17" s="54"/>
      <c r="C17" s="54" t="s">
        <v>248</v>
      </c>
      <c r="D17" s="56"/>
      <c r="E17" s="79">
        <v>0</v>
      </c>
      <c r="F17" s="79">
        <v>5006823</v>
      </c>
      <c r="G17" s="79">
        <v>0</v>
      </c>
      <c r="H17" s="79">
        <v>0</v>
      </c>
      <c r="I17" s="79">
        <v>0</v>
      </c>
      <c r="J17" s="80">
        <v>5006823</v>
      </c>
      <c r="K17" s="40"/>
    </row>
    <row r="18" spans="1:11" ht="15" customHeight="1" x14ac:dyDescent="0.3">
      <c r="A18" s="56"/>
      <c r="B18" s="54"/>
      <c r="C18" s="54" t="s">
        <v>107</v>
      </c>
      <c r="D18" s="56" t="s">
        <v>108</v>
      </c>
      <c r="E18" s="79">
        <v>0</v>
      </c>
      <c r="F18" s="79">
        <v>4547549</v>
      </c>
      <c r="G18" s="79">
        <v>0</v>
      </c>
      <c r="H18" s="79">
        <v>0</v>
      </c>
      <c r="I18" s="79">
        <v>0</v>
      </c>
      <c r="J18" s="80">
        <v>4547549</v>
      </c>
      <c r="K18" s="40"/>
    </row>
    <row r="19" spans="1:11" ht="15" customHeight="1" x14ac:dyDescent="0.3">
      <c r="A19" s="56"/>
      <c r="B19" s="54"/>
      <c r="C19" s="54" t="s">
        <v>219</v>
      </c>
      <c r="D19" s="56" t="s">
        <v>109</v>
      </c>
      <c r="E19" s="79">
        <v>980000</v>
      </c>
      <c r="F19" s="79">
        <v>0</v>
      </c>
      <c r="G19" s="79">
        <v>1306428</v>
      </c>
      <c r="H19" s="79">
        <v>0</v>
      </c>
      <c r="I19" s="79">
        <v>371438</v>
      </c>
      <c r="J19" s="80">
        <v>2657866</v>
      </c>
      <c r="K19" s="40"/>
    </row>
    <row r="20" spans="1:11" ht="15" customHeight="1" x14ac:dyDescent="0.3">
      <c r="A20" s="56"/>
      <c r="B20" s="54"/>
      <c r="C20" s="54" t="s">
        <v>110</v>
      </c>
      <c r="D20" s="56" t="s">
        <v>111</v>
      </c>
      <c r="E20" s="79">
        <v>26368106</v>
      </c>
      <c r="F20" s="79">
        <v>9856529</v>
      </c>
      <c r="G20" s="79">
        <v>13506220</v>
      </c>
      <c r="H20" s="79">
        <v>0</v>
      </c>
      <c r="I20" s="79">
        <v>507206</v>
      </c>
      <c r="J20" s="80">
        <v>50238061</v>
      </c>
      <c r="K20" s="40"/>
    </row>
    <row r="21" spans="1:11" ht="15" customHeight="1" x14ac:dyDescent="0.3">
      <c r="A21" s="56"/>
      <c r="B21" s="54"/>
      <c r="C21" s="54" t="s">
        <v>112</v>
      </c>
      <c r="D21" s="56" t="s">
        <v>113</v>
      </c>
      <c r="E21" s="79">
        <v>3755000</v>
      </c>
      <c r="F21" s="79">
        <v>1590000</v>
      </c>
      <c r="G21" s="79">
        <v>2250000</v>
      </c>
      <c r="H21" s="79">
        <v>0</v>
      </c>
      <c r="I21" s="79">
        <v>115000</v>
      </c>
      <c r="J21" s="80">
        <v>7710000</v>
      </c>
      <c r="K21" s="40"/>
    </row>
    <row r="22" spans="1:11" ht="15" customHeight="1" x14ac:dyDescent="0.3">
      <c r="A22" s="56"/>
      <c r="B22" s="54"/>
      <c r="C22" s="54" t="s">
        <v>114</v>
      </c>
      <c r="D22" s="56" t="s">
        <v>115</v>
      </c>
      <c r="E22" s="79"/>
      <c r="F22" s="79"/>
      <c r="G22" s="79"/>
      <c r="H22" s="79"/>
      <c r="I22" s="79"/>
      <c r="J22" s="80"/>
      <c r="K22" s="40"/>
    </row>
    <row r="23" spans="1:11" ht="15" customHeight="1" x14ac:dyDescent="0.3">
      <c r="A23" s="56"/>
      <c r="B23" s="54"/>
      <c r="C23" s="54" t="s">
        <v>116</v>
      </c>
      <c r="D23" s="56" t="s">
        <v>117</v>
      </c>
      <c r="E23" s="79">
        <v>380000</v>
      </c>
      <c r="F23" s="79">
        <v>45000</v>
      </c>
      <c r="G23" s="79">
        <v>195000</v>
      </c>
      <c r="H23" s="79">
        <v>0</v>
      </c>
      <c r="I23" s="79">
        <v>10000</v>
      </c>
      <c r="J23" s="80">
        <v>630000</v>
      </c>
      <c r="K23" s="40"/>
    </row>
    <row r="24" spans="1:11" ht="15" customHeight="1" x14ac:dyDescent="0.3">
      <c r="A24" s="56"/>
      <c r="B24" s="54"/>
      <c r="C24" s="54" t="s">
        <v>118</v>
      </c>
      <c r="D24" s="56" t="s">
        <v>119</v>
      </c>
      <c r="E24" s="79">
        <v>26368106</v>
      </c>
      <c r="F24" s="79">
        <v>9856529</v>
      </c>
      <c r="G24" s="79">
        <v>13506220</v>
      </c>
      <c r="H24" s="79">
        <v>0</v>
      </c>
      <c r="I24" s="79">
        <v>507206</v>
      </c>
      <c r="J24" s="80">
        <v>50238061</v>
      </c>
      <c r="K24" s="40"/>
    </row>
    <row r="25" spans="1:11" ht="15" customHeight="1" x14ac:dyDescent="0.3">
      <c r="A25" s="56"/>
      <c r="B25" s="54"/>
      <c r="C25" s="54" t="s">
        <v>120</v>
      </c>
      <c r="D25" s="56"/>
      <c r="E25" s="79"/>
      <c r="F25" s="79"/>
      <c r="G25" s="79"/>
      <c r="H25" s="79"/>
      <c r="I25" s="79"/>
      <c r="J25" s="80">
        <v>0</v>
      </c>
      <c r="K25" s="40"/>
    </row>
    <row r="26" spans="1:11" ht="15" customHeight="1" x14ac:dyDescent="0.3">
      <c r="A26" s="56"/>
      <c r="B26" s="54"/>
      <c r="C26" s="54" t="s">
        <v>249</v>
      </c>
      <c r="D26" s="56" t="s">
        <v>121</v>
      </c>
      <c r="E26" s="79">
        <v>37970081</v>
      </c>
      <c r="F26" s="79">
        <v>14193404</v>
      </c>
      <c r="G26" s="79">
        <v>19448961</v>
      </c>
      <c r="H26" s="79">
        <v>0</v>
      </c>
      <c r="I26" s="79">
        <v>730377</v>
      </c>
      <c r="J26" s="80">
        <v>72342823</v>
      </c>
      <c r="K26" s="40"/>
    </row>
    <row r="27" spans="1:11" ht="15" customHeight="1" x14ac:dyDescent="0.3">
      <c r="A27" s="56"/>
      <c r="B27" s="54"/>
      <c r="C27" s="54" t="s">
        <v>250</v>
      </c>
      <c r="D27" s="56" t="s">
        <v>122</v>
      </c>
      <c r="E27" s="79">
        <v>6328355</v>
      </c>
      <c r="F27" s="79">
        <v>2365569</v>
      </c>
      <c r="G27" s="79">
        <v>3241498</v>
      </c>
      <c r="H27" s="79">
        <v>0</v>
      </c>
      <c r="I27" s="79">
        <v>121730</v>
      </c>
      <c r="J27" s="80">
        <v>12057152</v>
      </c>
      <c r="K27" s="40"/>
    </row>
    <row r="28" spans="1:11" ht="15" customHeight="1" x14ac:dyDescent="0.3">
      <c r="A28" s="56"/>
      <c r="B28" s="54"/>
      <c r="C28" s="58" t="s">
        <v>251</v>
      </c>
      <c r="D28" s="56" t="s">
        <v>123</v>
      </c>
      <c r="E28" s="79">
        <v>6813812</v>
      </c>
      <c r="F28" s="79">
        <v>2645779</v>
      </c>
      <c r="G28" s="79">
        <v>3588060</v>
      </c>
      <c r="H28" s="79">
        <v>0</v>
      </c>
      <c r="I28" s="79">
        <v>136959</v>
      </c>
      <c r="J28" s="80">
        <v>13184610</v>
      </c>
      <c r="K28" s="40"/>
    </row>
    <row r="29" spans="1:11" ht="15" customHeight="1" x14ac:dyDescent="0.3">
      <c r="A29" s="56"/>
      <c r="B29" s="54"/>
      <c r="C29" s="54" t="s">
        <v>252</v>
      </c>
      <c r="D29" s="56" t="s">
        <v>124</v>
      </c>
      <c r="E29" s="79">
        <v>901200</v>
      </c>
      <c r="F29" s="79">
        <v>381600</v>
      </c>
      <c r="G29" s="79">
        <v>540000</v>
      </c>
      <c r="H29" s="79">
        <v>0</v>
      </c>
      <c r="I29" s="79">
        <v>27600</v>
      </c>
      <c r="J29" s="80">
        <v>1850400</v>
      </c>
      <c r="K29" s="40"/>
    </row>
    <row r="30" spans="1:11" ht="15" customHeight="1" x14ac:dyDescent="0.3">
      <c r="A30" s="56"/>
      <c r="B30" s="54"/>
      <c r="C30" s="54" t="s">
        <v>125</v>
      </c>
      <c r="D30" s="56"/>
      <c r="E30" s="79"/>
      <c r="F30" s="79"/>
      <c r="G30" s="79"/>
      <c r="H30" s="79"/>
      <c r="I30" s="79"/>
      <c r="J30" s="80"/>
      <c r="K30" s="40"/>
    </row>
    <row r="31" spans="1:11" ht="15" customHeight="1" x14ac:dyDescent="0.3">
      <c r="A31" s="56"/>
      <c r="B31" s="54"/>
      <c r="C31" s="54" t="s">
        <v>253</v>
      </c>
      <c r="D31" s="56" t="s">
        <v>254</v>
      </c>
      <c r="E31" s="79">
        <v>5555789</v>
      </c>
      <c r="F31" s="79">
        <v>1999894</v>
      </c>
      <c r="G31" s="79">
        <v>1530944</v>
      </c>
      <c r="H31" s="79">
        <v>0</v>
      </c>
      <c r="I31" s="79">
        <v>0</v>
      </c>
      <c r="J31" s="80">
        <v>9086627</v>
      </c>
      <c r="K31" s="40"/>
    </row>
    <row r="32" spans="1:11" ht="15" customHeight="1" x14ac:dyDescent="0.3">
      <c r="A32" s="56"/>
      <c r="B32" s="54"/>
      <c r="C32" s="54" t="s">
        <v>255</v>
      </c>
      <c r="D32" s="56" t="s">
        <v>126</v>
      </c>
      <c r="E32" s="79">
        <v>12707511</v>
      </c>
      <c r="F32" s="79">
        <v>4750129</v>
      </c>
      <c r="G32" s="79">
        <v>6509017</v>
      </c>
      <c r="H32" s="79">
        <v>0</v>
      </c>
      <c r="I32" s="79">
        <v>244438</v>
      </c>
      <c r="J32" s="80">
        <v>24211095</v>
      </c>
      <c r="K32" s="40"/>
    </row>
    <row r="33" spans="1:11" ht="15" customHeight="1" x14ac:dyDescent="0.3">
      <c r="A33" s="56"/>
      <c r="B33" s="54"/>
      <c r="C33" s="58" t="s">
        <v>256</v>
      </c>
      <c r="D33" s="56" t="s">
        <v>126</v>
      </c>
      <c r="E33" s="79">
        <v>3755000</v>
      </c>
      <c r="F33" s="79">
        <v>1590000</v>
      </c>
      <c r="G33" s="79">
        <v>2250000</v>
      </c>
      <c r="H33" s="79">
        <v>0</v>
      </c>
      <c r="I33" s="79">
        <v>115000</v>
      </c>
      <c r="J33" s="80">
        <v>7710000</v>
      </c>
      <c r="K33" s="40"/>
    </row>
    <row r="34" spans="1:11" ht="15" customHeight="1" x14ac:dyDescent="0.3">
      <c r="A34" s="56"/>
      <c r="B34" s="54"/>
      <c r="C34" s="54" t="s">
        <v>127</v>
      </c>
      <c r="D34" s="56"/>
      <c r="E34" s="79">
        <v>528858232</v>
      </c>
      <c r="F34" s="79">
        <v>217272556</v>
      </c>
      <c r="G34" s="79">
        <v>248020697</v>
      </c>
      <c r="H34" s="79">
        <v>0</v>
      </c>
      <c r="I34" s="79">
        <v>9663426</v>
      </c>
      <c r="J34" s="80">
        <v>1003814911</v>
      </c>
      <c r="K34" s="40"/>
    </row>
    <row r="35" spans="1:11" ht="15" customHeight="1" x14ac:dyDescent="0.3">
      <c r="A35" s="56"/>
      <c r="B35" s="54"/>
      <c r="C35" s="54"/>
      <c r="D35" s="56"/>
      <c r="E35" s="81"/>
      <c r="F35" s="81"/>
      <c r="G35" s="81"/>
      <c r="H35" s="81"/>
      <c r="I35" s="81"/>
      <c r="J35" s="82"/>
      <c r="K35" s="40"/>
    </row>
    <row r="36" spans="1:11" ht="15" customHeight="1" x14ac:dyDescent="0.3">
      <c r="A36" s="56"/>
      <c r="B36" s="54" t="s">
        <v>128</v>
      </c>
      <c r="C36" s="54"/>
      <c r="D36" s="56"/>
      <c r="E36" s="79"/>
      <c r="F36" s="79"/>
      <c r="G36" s="79"/>
      <c r="H36" s="79"/>
      <c r="I36" s="79"/>
      <c r="J36" s="80"/>
      <c r="K36" s="40"/>
    </row>
    <row r="37" spans="1:11" ht="15" customHeight="1" x14ac:dyDescent="0.3">
      <c r="A37" s="56"/>
      <c r="B37" s="54"/>
      <c r="C37" s="54" t="s">
        <v>129</v>
      </c>
      <c r="D37" s="56" t="s">
        <v>130</v>
      </c>
      <c r="E37" s="79">
        <v>7127218</v>
      </c>
      <c r="F37" s="79">
        <v>4333500</v>
      </c>
      <c r="G37" s="79">
        <v>3300000</v>
      </c>
      <c r="H37" s="79">
        <v>0</v>
      </c>
      <c r="I37" s="79">
        <v>100000</v>
      </c>
      <c r="J37" s="80">
        <v>14860718</v>
      </c>
      <c r="K37" s="40"/>
    </row>
    <row r="38" spans="1:11" ht="18.75" customHeight="1" x14ac:dyDescent="0.3">
      <c r="A38" s="56"/>
      <c r="B38" s="54"/>
      <c r="C38" s="54" t="s">
        <v>131</v>
      </c>
      <c r="D38" s="56" t="s">
        <v>132</v>
      </c>
      <c r="E38" s="79">
        <v>200000</v>
      </c>
      <c r="F38" s="79">
        <v>0</v>
      </c>
      <c r="G38" s="79">
        <v>0</v>
      </c>
      <c r="H38" s="79">
        <v>0</v>
      </c>
      <c r="I38" s="79">
        <v>0</v>
      </c>
      <c r="J38" s="80">
        <v>200000</v>
      </c>
      <c r="K38" s="40"/>
    </row>
    <row r="39" spans="1:11" ht="15.75" customHeight="1" x14ac:dyDescent="0.3">
      <c r="A39" s="56"/>
      <c r="B39" s="54"/>
      <c r="C39" s="54" t="s">
        <v>133</v>
      </c>
      <c r="D39" s="56" t="s">
        <v>134</v>
      </c>
      <c r="E39" s="79">
        <v>13341342</v>
      </c>
      <c r="F39" s="79">
        <v>21207688.640000001</v>
      </c>
      <c r="G39" s="79">
        <v>3944019</v>
      </c>
      <c r="H39" s="79">
        <v>0</v>
      </c>
      <c r="I39" s="79">
        <v>100000</v>
      </c>
      <c r="J39" s="80">
        <v>38593049.640000001</v>
      </c>
      <c r="K39" s="40"/>
    </row>
    <row r="40" spans="1:11" ht="15.75" customHeight="1" x14ac:dyDescent="0.3">
      <c r="A40" s="56"/>
      <c r="B40" s="54"/>
      <c r="C40" s="54" t="s">
        <v>257</v>
      </c>
      <c r="D40" s="56" t="s">
        <v>135</v>
      </c>
      <c r="E40" s="79">
        <v>14184278</v>
      </c>
      <c r="F40" s="79">
        <v>9366194</v>
      </c>
      <c r="G40" s="79">
        <v>4470073</v>
      </c>
      <c r="H40" s="79">
        <v>0</v>
      </c>
      <c r="I40" s="79">
        <v>371293</v>
      </c>
      <c r="J40" s="80">
        <v>28391838</v>
      </c>
      <c r="K40" s="40"/>
    </row>
    <row r="41" spans="1:11" ht="15.75" customHeight="1" x14ac:dyDescent="0.3">
      <c r="A41" s="56"/>
      <c r="B41" s="54"/>
      <c r="C41" s="54" t="s">
        <v>136</v>
      </c>
      <c r="D41" s="56" t="s">
        <v>137</v>
      </c>
      <c r="E41" s="79">
        <v>7310000</v>
      </c>
      <c r="F41" s="79">
        <v>35000</v>
      </c>
      <c r="G41" s="79">
        <v>5000</v>
      </c>
      <c r="H41" s="79">
        <v>0</v>
      </c>
      <c r="I41" s="79">
        <v>0</v>
      </c>
      <c r="J41" s="80">
        <v>7350000</v>
      </c>
      <c r="K41" s="40"/>
    </row>
    <row r="42" spans="1:11" ht="15.75" customHeight="1" x14ac:dyDescent="0.3">
      <c r="A42" s="56"/>
      <c r="B42" s="54"/>
      <c r="C42" s="54" t="s">
        <v>258</v>
      </c>
      <c r="D42" s="56" t="s">
        <v>259</v>
      </c>
      <c r="E42" s="79">
        <v>1233000</v>
      </c>
      <c r="F42" s="79">
        <v>0</v>
      </c>
      <c r="G42" s="79">
        <v>250000</v>
      </c>
      <c r="H42" s="79">
        <v>0</v>
      </c>
      <c r="I42" s="79">
        <v>0</v>
      </c>
      <c r="J42" s="80">
        <v>1483000</v>
      </c>
      <c r="K42" s="40"/>
    </row>
    <row r="43" spans="1:11" ht="15.75" customHeight="1" x14ac:dyDescent="0.3">
      <c r="A43" s="56"/>
      <c r="B43" s="54"/>
      <c r="C43" s="54" t="s">
        <v>260</v>
      </c>
      <c r="D43" s="56" t="s">
        <v>261</v>
      </c>
      <c r="E43" s="79">
        <v>0</v>
      </c>
      <c r="F43" s="79">
        <v>0</v>
      </c>
      <c r="G43" s="79">
        <v>3300000</v>
      </c>
      <c r="H43" s="79">
        <v>0</v>
      </c>
      <c r="I43" s="79">
        <v>0</v>
      </c>
      <c r="J43" s="80">
        <v>3300000</v>
      </c>
      <c r="K43" s="40"/>
    </row>
    <row r="44" spans="1:11" ht="15.75" customHeight="1" x14ac:dyDescent="0.3">
      <c r="A44" s="56"/>
      <c r="B44" s="64"/>
      <c r="C44" s="64" t="s">
        <v>262</v>
      </c>
      <c r="D44" s="56" t="s">
        <v>138</v>
      </c>
      <c r="E44" s="79">
        <v>0</v>
      </c>
      <c r="F44" s="79">
        <v>6753220</v>
      </c>
      <c r="G44" s="79">
        <v>0</v>
      </c>
      <c r="H44" s="79">
        <v>0</v>
      </c>
      <c r="I44" s="79">
        <v>0</v>
      </c>
      <c r="J44" s="80">
        <v>6753220</v>
      </c>
      <c r="K44" s="40"/>
    </row>
    <row r="45" spans="1:11" ht="15.75" customHeight="1" x14ac:dyDescent="0.3">
      <c r="A45" s="56"/>
      <c r="B45" s="64"/>
      <c r="C45" s="64" t="s">
        <v>263</v>
      </c>
      <c r="D45" s="56" t="s">
        <v>264</v>
      </c>
      <c r="E45" s="79">
        <v>0</v>
      </c>
      <c r="F45" s="79">
        <v>7592042</v>
      </c>
      <c r="G45" s="79">
        <v>0</v>
      </c>
      <c r="H45" s="79">
        <v>0</v>
      </c>
      <c r="I45" s="79">
        <v>0</v>
      </c>
      <c r="J45" s="80">
        <v>7592042</v>
      </c>
      <c r="K45" s="40"/>
    </row>
    <row r="46" spans="1:11" ht="15.75" customHeight="1" x14ac:dyDescent="0.3">
      <c r="A46" s="56"/>
      <c r="B46" s="64"/>
      <c r="C46" s="64" t="s">
        <v>265</v>
      </c>
      <c r="D46" s="56" t="s">
        <v>139</v>
      </c>
      <c r="E46" s="79">
        <v>85632</v>
      </c>
      <c r="F46" s="79">
        <v>88762828</v>
      </c>
      <c r="G46" s="79">
        <v>18000</v>
      </c>
      <c r="H46" s="79">
        <v>0</v>
      </c>
      <c r="I46" s="79">
        <v>0</v>
      </c>
      <c r="J46" s="80">
        <v>88866460</v>
      </c>
      <c r="K46" s="40"/>
    </row>
    <row r="47" spans="1:11" ht="15.75" customHeight="1" x14ac:dyDescent="0.3">
      <c r="A47" s="56"/>
      <c r="B47" s="64"/>
      <c r="C47" s="64" t="s">
        <v>266</v>
      </c>
      <c r="D47" s="56" t="s">
        <v>140</v>
      </c>
      <c r="E47" s="79">
        <v>1303398</v>
      </c>
      <c r="F47" s="79">
        <v>106046101</v>
      </c>
      <c r="G47" s="79">
        <v>14763</v>
      </c>
      <c r="H47" s="79">
        <v>0</v>
      </c>
      <c r="I47" s="79">
        <v>0</v>
      </c>
      <c r="J47" s="80">
        <v>107364262</v>
      </c>
      <c r="K47" s="40"/>
    </row>
    <row r="48" spans="1:11" ht="15.75" customHeight="1" x14ac:dyDescent="0.3">
      <c r="A48" s="56"/>
      <c r="B48" s="64"/>
      <c r="C48" s="64" t="s">
        <v>267</v>
      </c>
      <c r="D48" s="56" t="s">
        <v>141</v>
      </c>
      <c r="E48" s="79">
        <v>72563718</v>
      </c>
      <c r="F48" s="79">
        <v>55500000</v>
      </c>
      <c r="G48" s="79">
        <v>37200550</v>
      </c>
      <c r="H48" s="79">
        <v>0</v>
      </c>
      <c r="I48" s="79">
        <v>3000006</v>
      </c>
      <c r="J48" s="80">
        <v>168264274</v>
      </c>
      <c r="K48" s="40"/>
    </row>
    <row r="49" spans="1:11" ht="15.75" customHeight="1" x14ac:dyDescent="0.3">
      <c r="A49" s="56"/>
      <c r="B49" s="64"/>
      <c r="C49" s="64" t="s">
        <v>268</v>
      </c>
      <c r="D49" s="56" t="s">
        <v>142</v>
      </c>
      <c r="E49" s="79">
        <v>0</v>
      </c>
      <c r="F49" s="79">
        <v>2655530</v>
      </c>
      <c r="G49" s="79">
        <v>21870591</v>
      </c>
      <c r="H49" s="79">
        <v>0</v>
      </c>
      <c r="I49" s="79">
        <v>0</v>
      </c>
      <c r="J49" s="80">
        <v>24526121</v>
      </c>
      <c r="K49" s="40"/>
    </row>
    <row r="50" spans="1:11" ht="15.75" customHeight="1" x14ac:dyDescent="0.3">
      <c r="A50" s="56"/>
      <c r="B50" s="64"/>
      <c r="C50" s="64" t="s">
        <v>344</v>
      </c>
      <c r="D50" s="56" t="s">
        <v>345</v>
      </c>
      <c r="E50" s="79">
        <v>0</v>
      </c>
      <c r="F50" s="79">
        <v>124000</v>
      </c>
      <c r="G50" s="79">
        <v>0</v>
      </c>
      <c r="H50" s="79">
        <v>0</v>
      </c>
      <c r="I50" s="79">
        <v>0</v>
      </c>
      <c r="J50" s="80">
        <v>124000</v>
      </c>
      <c r="K50" s="40"/>
    </row>
    <row r="51" spans="1:11" ht="15.75" customHeight="1" x14ac:dyDescent="0.3">
      <c r="A51" s="56"/>
      <c r="B51" s="64"/>
      <c r="C51" s="64" t="s">
        <v>269</v>
      </c>
      <c r="D51" s="56" t="s">
        <v>270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80">
        <v>0</v>
      </c>
      <c r="K51" s="40"/>
    </row>
    <row r="52" spans="1:11" ht="15.75" customHeight="1" x14ac:dyDescent="0.3">
      <c r="A52" s="56"/>
      <c r="B52" s="64"/>
      <c r="C52" s="64" t="s">
        <v>271</v>
      </c>
      <c r="D52" s="56" t="s">
        <v>143</v>
      </c>
      <c r="E52" s="79">
        <v>26444223</v>
      </c>
      <c r="F52" s="79">
        <v>31083618</v>
      </c>
      <c r="G52" s="79">
        <v>38208950</v>
      </c>
      <c r="H52" s="79">
        <v>0</v>
      </c>
      <c r="I52" s="79">
        <v>1044056</v>
      </c>
      <c r="J52" s="80">
        <v>96780847</v>
      </c>
      <c r="K52" s="40"/>
    </row>
    <row r="53" spans="1:11" ht="15.75" customHeight="1" x14ac:dyDescent="0.3">
      <c r="A53" s="56"/>
      <c r="B53" s="64"/>
      <c r="C53" s="64" t="s">
        <v>144</v>
      </c>
      <c r="D53" s="56" t="s">
        <v>145</v>
      </c>
      <c r="E53" s="79">
        <v>6620000</v>
      </c>
      <c r="F53" s="79">
        <v>277200</v>
      </c>
      <c r="G53" s="79">
        <v>2530000</v>
      </c>
      <c r="H53" s="79">
        <v>0</v>
      </c>
      <c r="I53" s="79">
        <v>560000</v>
      </c>
      <c r="J53" s="80">
        <v>9987200</v>
      </c>
      <c r="K53" s="40"/>
    </row>
    <row r="54" spans="1:11" ht="15.75" customHeight="1" x14ac:dyDescent="0.3">
      <c r="A54" s="56"/>
      <c r="B54" s="54"/>
      <c r="C54" s="54" t="s">
        <v>146</v>
      </c>
      <c r="D54" s="56" t="s">
        <v>147</v>
      </c>
      <c r="E54" s="79">
        <v>61716000</v>
      </c>
      <c r="F54" s="79">
        <v>0</v>
      </c>
      <c r="G54" s="79">
        <v>7436000</v>
      </c>
      <c r="H54" s="79">
        <v>0</v>
      </c>
      <c r="I54" s="79">
        <v>4850000</v>
      </c>
      <c r="J54" s="80">
        <v>74002000</v>
      </c>
      <c r="K54" s="40"/>
    </row>
    <row r="55" spans="1:11" ht="15.75" customHeight="1" x14ac:dyDescent="0.3">
      <c r="A55" s="56"/>
      <c r="B55" s="54"/>
      <c r="C55" s="54" t="s">
        <v>272</v>
      </c>
      <c r="D55" s="56" t="s">
        <v>273</v>
      </c>
      <c r="E55" s="79">
        <v>246750</v>
      </c>
      <c r="F55" s="79">
        <v>2500</v>
      </c>
      <c r="G55" s="79">
        <v>29000</v>
      </c>
      <c r="H55" s="79">
        <v>0</v>
      </c>
      <c r="I55" s="79">
        <v>0</v>
      </c>
      <c r="J55" s="80">
        <v>278250</v>
      </c>
      <c r="K55" s="40"/>
    </row>
    <row r="56" spans="1:11" ht="15.75" customHeight="1" x14ac:dyDescent="0.3">
      <c r="A56" s="56"/>
      <c r="B56" s="54"/>
      <c r="C56" s="54" t="s">
        <v>274</v>
      </c>
      <c r="D56" s="56" t="s">
        <v>148</v>
      </c>
      <c r="E56" s="79">
        <v>2589600</v>
      </c>
      <c r="F56" s="79">
        <v>155600</v>
      </c>
      <c r="G56" s="79">
        <v>141576</v>
      </c>
      <c r="H56" s="79">
        <v>0</v>
      </c>
      <c r="I56" s="79">
        <v>41000</v>
      </c>
      <c r="J56" s="80">
        <v>2927776</v>
      </c>
      <c r="K56" s="40"/>
    </row>
    <row r="57" spans="1:11" ht="15.75" customHeight="1" x14ac:dyDescent="0.3">
      <c r="A57" s="56"/>
      <c r="B57" s="54"/>
      <c r="C57" s="54" t="s">
        <v>275</v>
      </c>
      <c r="D57" s="56" t="s">
        <v>276</v>
      </c>
      <c r="E57" s="79">
        <v>1115700</v>
      </c>
      <c r="F57" s="79">
        <v>493400</v>
      </c>
      <c r="G57" s="79">
        <v>300000</v>
      </c>
      <c r="H57" s="79">
        <v>0</v>
      </c>
      <c r="I57" s="79">
        <v>0</v>
      </c>
      <c r="J57" s="80">
        <v>1909100</v>
      </c>
      <c r="K57" s="40"/>
    </row>
    <row r="58" spans="1:11" ht="15.75" customHeight="1" x14ac:dyDescent="0.3">
      <c r="A58" s="56"/>
      <c r="B58" s="54"/>
      <c r="C58" s="54" t="s">
        <v>277</v>
      </c>
      <c r="D58" s="56" t="s">
        <v>149</v>
      </c>
      <c r="E58" s="79">
        <v>1660644</v>
      </c>
      <c r="F58" s="79">
        <v>577200</v>
      </c>
      <c r="G58" s="79">
        <v>184800</v>
      </c>
      <c r="H58" s="79">
        <v>0</v>
      </c>
      <c r="I58" s="79">
        <v>0</v>
      </c>
      <c r="J58" s="80">
        <v>2422644</v>
      </c>
      <c r="K58" s="40"/>
    </row>
    <row r="59" spans="1:11" ht="15.75" customHeight="1" x14ac:dyDescent="0.3">
      <c r="A59" s="56"/>
      <c r="B59" s="54"/>
      <c r="C59" s="54" t="s">
        <v>278</v>
      </c>
      <c r="D59" s="56" t="s">
        <v>150</v>
      </c>
      <c r="E59" s="79">
        <v>1269000</v>
      </c>
      <c r="F59" s="79">
        <v>0</v>
      </c>
      <c r="G59" s="79">
        <v>0</v>
      </c>
      <c r="H59" s="79">
        <v>0</v>
      </c>
      <c r="I59" s="79">
        <v>0</v>
      </c>
      <c r="J59" s="80">
        <v>1269000</v>
      </c>
      <c r="K59" s="40"/>
    </row>
    <row r="60" spans="1:11" ht="15.75" customHeight="1" x14ac:dyDescent="0.3">
      <c r="A60" s="56"/>
      <c r="B60" s="54"/>
      <c r="C60" s="54" t="s">
        <v>151</v>
      </c>
      <c r="D60" s="56" t="s">
        <v>220</v>
      </c>
      <c r="E60" s="79">
        <v>0</v>
      </c>
      <c r="F60" s="79">
        <v>150000</v>
      </c>
      <c r="G60" s="79">
        <v>0</v>
      </c>
      <c r="H60" s="79">
        <v>0</v>
      </c>
      <c r="I60" s="79">
        <v>0</v>
      </c>
      <c r="J60" s="80">
        <v>150000</v>
      </c>
      <c r="K60" s="40"/>
    </row>
    <row r="61" spans="1:11" ht="15.75" customHeight="1" x14ac:dyDescent="0.3">
      <c r="A61" s="56"/>
      <c r="B61" s="54"/>
      <c r="C61" s="54" t="s">
        <v>152</v>
      </c>
      <c r="D61" s="56" t="s">
        <v>153</v>
      </c>
      <c r="E61" s="79">
        <v>0</v>
      </c>
      <c r="F61" s="79">
        <v>6540000</v>
      </c>
      <c r="G61" s="79">
        <v>0</v>
      </c>
      <c r="H61" s="79">
        <v>0</v>
      </c>
      <c r="I61" s="79">
        <v>0</v>
      </c>
      <c r="J61" s="80">
        <v>6540000</v>
      </c>
      <c r="K61" s="40"/>
    </row>
    <row r="62" spans="1:11" ht="15.75" customHeight="1" x14ac:dyDescent="0.3">
      <c r="A62" s="56"/>
      <c r="B62" s="54"/>
      <c r="C62" s="54" t="s">
        <v>279</v>
      </c>
      <c r="D62" s="56" t="s">
        <v>154</v>
      </c>
      <c r="E62" s="79">
        <v>2728616</v>
      </c>
      <c r="F62" s="79">
        <v>0</v>
      </c>
      <c r="G62" s="79">
        <v>0</v>
      </c>
      <c r="H62" s="79">
        <v>0</v>
      </c>
      <c r="I62" s="79">
        <v>0</v>
      </c>
      <c r="J62" s="80">
        <v>2728616</v>
      </c>
      <c r="K62" s="40"/>
    </row>
    <row r="63" spans="1:11" ht="15.75" customHeight="1" x14ac:dyDescent="0.3">
      <c r="A63" s="56"/>
      <c r="B63" s="54"/>
      <c r="C63" s="54" t="s">
        <v>280</v>
      </c>
      <c r="D63" s="56" t="s">
        <v>281</v>
      </c>
      <c r="E63" s="79">
        <v>0</v>
      </c>
      <c r="F63" s="79">
        <v>250000</v>
      </c>
      <c r="G63" s="79">
        <v>16000000</v>
      </c>
      <c r="H63" s="79">
        <v>0</v>
      </c>
      <c r="I63" s="79">
        <v>0</v>
      </c>
      <c r="J63" s="80">
        <v>16250000</v>
      </c>
      <c r="K63" s="40"/>
    </row>
    <row r="64" spans="1:11" ht="15.75" customHeight="1" x14ac:dyDescent="0.3">
      <c r="A64" s="56"/>
      <c r="B64" s="54"/>
      <c r="C64" s="54" t="s">
        <v>155</v>
      </c>
      <c r="D64" s="56" t="s">
        <v>282</v>
      </c>
      <c r="E64" s="79">
        <v>1530000</v>
      </c>
      <c r="F64" s="79">
        <v>0</v>
      </c>
      <c r="G64" s="79">
        <v>0</v>
      </c>
      <c r="H64" s="79">
        <v>0</v>
      </c>
      <c r="I64" s="79">
        <v>0</v>
      </c>
      <c r="J64" s="80">
        <v>1530000</v>
      </c>
      <c r="K64" s="40"/>
    </row>
    <row r="65" spans="1:11" ht="15.75" customHeight="1" x14ac:dyDescent="0.3">
      <c r="A65" s="56"/>
      <c r="B65" s="54"/>
      <c r="C65" s="54" t="s">
        <v>346</v>
      </c>
      <c r="D65" s="56" t="s">
        <v>347</v>
      </c>
      <c r="E65" s="79">
        <v>33331200</v>
      </c>
      <c r="F65" s="79">
        <v>0</v>
      </c>
      <c r="G65" s="79">
        <v>0</v>
      </c>
      <c r="H65" s="79">
        <v>0</v>
      </c>
      <c r="I65" s="79">
        <v>0</v>
      </c>
      <c r="J65" s="80">
        <v>33331200</v>
      </c>
      <c r="K65" s="40"/>
    </row>
    <row r="66" spans="1:11" ht="15.75" customHeight="1" x14ac:dyDescent="0.3">
      <c r="A66" s="56"/>
      <c r="B66" s="54"/>
      <c r="C66" s="54" t="s">
        <v>156</v>
      </c>
      <c r="D66" s="56" t="s">
        <v>157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80">
        <v>0</v>
      </c>
      <c r="K66" s="40"/>
    </row>
    <row r="67" spans="1:11" ht="15.75" customHeight="1" x14ac:dyDescent="0.3">
      <c r="A67" s="56"/>
      <c r="B67" s="54"/>
      <c r="C67" s="54" t="s">
        <v>158</v>
      </c>
      <c r="D67" s="56" t="s">
        <v>283</v>
      </c>
      <c r="E67" s="79">
        <v>0</v>
      </c>
      <c r="F67" s="79">
        <v>0</v>
      </c>
      <c r="G67" s="79">
        <v>4740996</v>
      </c>
      <c r="H67" s="79">
        <v>0</v>
      </c>
      <c r="I67" s="79">
        <v>0</v>
      </c>
      <c r="J67" s="80">
        <v>4740996</v>
      </c>
      <c r="K67" s="40"/>
    </row>
    <row r="68" spans="1:11" ht="15.75" customHeight="1" x14ac:dyDescent="0.3">
      <c r="A68" s="56"/>
      <c r="B68" s="54"/>
      <c r="C68" s="54" t="s">
        <v>159</v>
      </c>
      <c r="D68" s="56" t="s">
        <v>160</v>
      </c>
      <c r="E68" s="79">
        <v>500000</v>
      </c>
      <c r="F68" s="79">
        <v>299000</v>
      </c>
      <c r="G68" s="79">
        <v>1200000</v>
      </c>
      <c r="H68" s="79">
        <v>0</v>
      </c>
      <c r="I68" s="79">
        <v>1000000</v>
      </c>
      <c r="J68" s="80">
        <v>2999000</v>
      </c>
      <c r="K68" s="40"/>
    </row>
    <row r="69" spans="1:11" ht="15.75" customHeight="1" x14ac:dyDescent="0.3">
      <c r="A69" s="56"/>
      <c r="B69" s="54"/>
      <c r="C69" s="54" t="s">
        <v>161</v>
      </c>
      <c r="D69" s="56" t="s">
        <v>162</v>
      </c>
      <c r="E69" s="79">
        <v>8000000</v>
      </c>
      <c r="F69" s="79">
        <v>1600000</v>
      </c>
      <c r="G69" s="79">
        <v>19703229</v>
      </c>
      <c r="H69" s="79">
        <v>0</v>
      </c>
      <c r="I69" s="79">
        <v>250000</v>
      </c>
      <c r="J69" s="80">
        <v>29553229</v>
      </c>
      <c r="K69" s="40"/>
    </row>
    <row r="70" spans="1:11" ht="15.75" customHeight="1" x14ac:dyDescent="0.3">
      <c r="A70" s="56"/>
      <c r="B70" s="54"/>
      <c r="C70" s="54" t="s">
        <v>163</v>
      </c>
      <c r="D70" s="56" t="s">
        <v>164</v>
      </c>
      <c r="E70" s="79">
        <v>12527000</v>
      </c>
      <c r="F70" s="79">
        <v>5300000</v>
      </c>
      <c r="G70" s="79">
        <v>1563224</v>
      </c>
      <c r="H70" s="79">
        <v>0</v>
      </c>
      <c r="I70" s="79">
        <v>250000</v>
      </c>
      <c r="J70" s="80">
        <v>19640224</v>
      </c>
      <c r="K70" s="40"/>
    </row>
    <row r="71" spans="1:11" s="29" customFormat="1" ht="15.75" customHeight="1" x14ac:dyDescent="0.3">
      <c r="A71" s="56"/>
      <c r="B71" s="54"/>
      <c r="C71" s="54" t="s">
        <v>221</v>
      </c>
      <c r="D71" s="56" t="s">
        <v>165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80">
        <v>0</v>
      </c>
      <c r="K71" s="42"/>
    </row>
    <row r="72" spans="1:11" s="29" customFormat="1" ht="15.75" customHeight="1" x14ac:dyDescent="0.3">
      <c r="A72" s="56"/>
      <c r="B72" s="54"/>
      <c r="C72" s="54" t="s">
        <v>222</v>
      </c>
      <c r="D72" s="56" t="s">
        <v>166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80">
        <v>0</v>
      </c>
      <c r="K72" s="42"/>
    </row>
    <row r="73" spans="1:11" s="29" customFormat="1" ht="15.75" customHeight="1" x14ac:dyDescent="0.3">
      <c r="A73" s="56"/>
      <c r="B73" s="54"/>
      <c r="C73" s="54" t="s">
        <v>167</v>
      </c>
      <c r="D73" s="56" t="s">
        <v>284</v>
      </c>
      <c r="E73" s="79">
        <v>20328000</v>
      </c>
      <c r="F73" s="79">
        <v>0</v>
      </c>
      <c r="G73" s="79">
        <v>0</v>
      </c>
      <c r="H73" s="79">
        <v>0</v>
      </c>
      <c r="I73" s="79">
        <v>0</v>
      </c>
      <c r="J73" s="80">
        <v>20328000</v>
      </c>
      <c r="K73" s="42"/>
    </row>
    <row r="74" spans="1:11" s="29" customFormat="1" ht="15.75" customHeight="1" x14ac:dyDescent="0.3">
      <c r="A74" s="56"/>
      <c r="B74" s="54"/>
      <c r="C74" s="54" t="s">
        <v>168</v>
      </c>
      <c r="D74" s="56" t="s">
        <v>169</v>
      </c>
      <c r="E74" s="79">
        <v>1203000</v>
      </c>
      <c r="F74" s="79">
        <v>197000</v>
      </c>
      <c r="G74" s="79">
        <v>0</v>
      </c>
      <c r="H74" s="79">
        <v>0</v>
      </c>
      <c r="I74" s="79">
        <v>0</v>
      </c>
      <c r="J74" s="80">
        <v>1400000</v>
      </c>
      <c r="K74" s="42"/>
    </row>
    <row r="75" spans="1:11" s="29" customFormat="1" ht="15.75" customHeight="1" x14ac:dyDescent="0.3">
      <c r="A75" s="56"/>
      <c r="B75" s="54"/>
      <c r="C75" s="54" t="s">
        <v>285</v>
      </c>
      <c r="D75" s="56" t="s">
        <v>171</v>
      </c>
      <c r="E75" s="79">
        <v>13568800</v>
      </c>
      <c r="F75" s="79">
        <v>0</v>
      </c>
      <c r="G75" s="79">
        <v>0</v>
      </c>
      <c r="H75" s="79">
        <v>0</v>
      </c>
      <c r="I75" s="79">
        <v>0</v>
      </c>
      <c r="J75" s="80">
        <v>13568800</v>
      </c>
      <c r="K75" s="42"/>
    </row>
    <row r="76" spans="1:11" ht="15.75" customHeight="1" x14ac:dyDescent="0.3">
      <c r="A76" s="56"/>
      <c r="B76" s="54"/>
      <c r="C76" s="54" t="s">
        <v>286</v>
      </c>
      <c r="D76" s="56" t="s">
        <v>170</v>
      </c>
      <c r="E76" s="79">
        <v>5790000</v>
      </c>
      <c r="F76" s="79">
        <v>1000000</v>
      </c>
      <c r="G76" s="79">
        <v>3867224</v>
      </c>
      <c r="H76" s="79">
        <v>0</v>
      </c>
      <c r="I76" s="79">
        <v>0</v>
      </c>
      <c r="J76" s="80">
        <v>10657224</v>
      </c>
      <c r="K76" s="40"/>
    </row>
    <row r="77" spans="1:11" ht="15.75" customHeight="1" x14ac:dyDescent="0.3">
      <c r="A77" s="56"/>
      <c r="B77" s="54"/>
      <c r="C77" s="54" t="s">
        <v>287</v>
      </c>
      <c r="D77" s="56" t="s">
        <v>172</v>
      </c>
      <c r="E77" s="79">
        <v>580000</v>
      </c>
      <c r="F77" s="79">
        <v>3157900</v>
      </c>
      <c r="G77" s="79">
        <v>67000</v>
      </c>
      <c r="H77" s="79">
        <v>0</v>
      </c>
      <c r="I77" s="79">
        <v>0</v>
      </c>
      <c r="J77" s="80">
        <v>3804900</v>
      </c>
      <c r="K77" s="40"/>
    </row>
    <row r="78" spans="1:11" ht="15.75" customHeight="1" x14ac:dyDescent="0.3">
      <c r="A78" s="56"/>
      <c r="B78" s="54"/>
      <c r="C78" s="54" t="s">
        <v>288</v>
      </c>
      <c r="D78" s="56" t="s">
        <v>173</v>
      </c>
      <c r="E78" s="79">
        <v>10700000</v>
      </c>
      <c r="F78" s="79">
        <v>0</v>
      </c>
      <c r="G78" s="79">
        <v>0</v>
      </c>
      <c r="H78" s="79">
        <v>0</v>
      </c>
      <c r="I78" s="79">
        <v>0</v>
      </c>
      <c r="J78" s="80">
        <v>10700000</v>
      </c>
      <c r="K78" s="40"/>
    </row>
    <row r="79" spans="1:11" ht="15.75" customHeight="1" x14ac:dyDescent="0.3">
      <c r="A79" s="56"/>
      <c r="B79" s="54"/>
      <c r="C79" s="54" t="s">
        <v>289</v>
      </c>
      <c r="D79" s="56" t="s">
        <v>174</v>
      </c>
      <c r="E79" s="79">
        <v>430000</v>
      </c>
      <c r="F79" s="79">
        <v>150000</v>
      </c>
      <c r="G79" s="79">
        <v>0</v>
      </c>
      <c r="H79" s="79">
        <v>0</v>
      </c>
      <c r="I79" s="79">
        <v>0</v>
      </c>
      <c r="J79" s="80">
        <v>580000</v>
      </c>
      <c r="K79" s="40"/>
    </row>
    <row r="80" spans="1:11" ht="15.75" customHeight="1" x14ac:dyDescent="0.3">
      <c r="A80" s="56"/>
      <c r="B80" s="54"/>
      <c r="C80" s="54" t="s">
        <v>290</v>
      </c>
      <c r="D80" s="56" t="s">
        <v>175</v>
      </c>
      <c r="E80" s="79">
        <v>0</v>
      </c>
      <c r="F80" s="79">
        <v>294000</v>
      </c>
      <c r="G80" s="79">
        <v>120000</v>
      </c>
      <c r="H80" s="79">
        <v>0</v>
      </c>
      <c r="I80" s="79">
        <v>0</v>
      </c>
      <c r="J80" s="80">
        <v>414000</v>
      </c>
      <c r="K80" s="40"/>
    </row>
    <row r="81" spans="1:11" ht="15.75" customHeight="1" x14ac:dyDescent="0.3">
      <c r="A81" s="56"/>
      <c r="B81" s="54"/>
      <c r="C81" s="54" t="s">
        <v>223</v>
      </c>
      <c r="D81" s="56" t="s">
        <v>176</v>
      </c>
      <c r="E81" s="79">
        <v>1325000</v>
      </c>
      <c r="F81" s="79">
        <v>0</v>
      </c>
      <c r="G81" s="79">
        <v>0</v>
      </c>
      <c r="H81" s="79">
        <v>0</v>
      </c>
      <c r="I81" s="79">
        <v>0</v>
      </c>
      <c r="J81" s="80">
        <v>1325000</v>
      </c>
      <c r="K81" s="52"/>
    </row>
    <row r="82" spans="1:11" ht="15.75" customHeight="1" x14ac:dyDescent="0.3">
      <c r="A82" s="56"/>
      <c r="B82" s="54"/>
      <c r="C82" s="54" t="s">
        <v>291</v>
      </c>
      <c r="D82" s="56" t="s">
        <v>177</v>
      </c>
      <c r="E82" s="79">
        <v>868200</v>
      </c>
      <c r="F82" s="79">
        <v>0</v>
      </c>
      <c r="G82" s="79">
        <v>0</v>
      </c>
      <c r="H82" s="79">
        <v>0</v>
      </c>
      <c r="I82" s="79">
        <v>0</v>
      </c>
      <c r="J82" s="80">
        <v>868200</v>
      </c>
      <c r="K82" s="52"/>
    </row>
    <row r="83" spans="1:11" ht="15.75" customHeight="1" x14ac:dyDescent="0.3">
      <c r="A83" s="56"/>
      <c r="B83" s="54"/>
      <c r="C83" s="54" t="s">
        <v>292</v>
      </c>
      <c r="D83" s="56" t="s">
        <v>178</v>
      </c>
      <c r="E83" s="79">
        <v>40330000</v>
      </c>
      <c r="F83" s="79">
        <v>443095000</v>
      </c>
      <c r="G83" s="79">
        <v>25047500</v>
      </c>
      <c r="H83" s="79">
        <v>0</v>
      </c>
      <c r="I83" s="79">
        <v>0</v>
      </c>
      <c r="J83" s="80">
        <v>508472500</v>
      </c>
      <c r="K83" s="52"/>
    </row>
    <row r="84" spans="1:11" ht="15.75" customHeight="1" x14ac:dyDescent="0.3">
      <c r="A84" s="56"/>
      <c r="B84" s="54"/>
      <c r="C84" s="54" t="s">
        <v>293</v>
      </c>
      <c r="D84" s="56" t="s">
        <v>179</v>
      </c>
      <c r="E84" s="79">
        <v>364535498</v>
      </c>
      <c r="F84" s="79">
        <v>399785753.70999998</v>
      </c>
      <c r="G84" s="79">
        <v>170340296</v>
      </c>
      <c r="H84" s="79">
        <v>0</v>
      </c>
      <c r="I84" s="79">
        <v>15928080</v>
      </c>
      <c r="J84" s="80">
        <v>950589627.71000004</v>
      </c>
      <c r="K84" s="52"/>
    </row>
    <row r="85" spans="1:11" ht="15.75" customHeight="1" x14ac:dyDescent="0.3">
      <c r="A85" s="56"/>
      <c r="B85" s="54"/>
      <c r="C85" s="54" t="s">
        <v>348</v>
      </c>
      <c r="D85" s="56"/>
      <c r="E85" s="79">
        <v>737285817</v>
      </c>
      <c r="F85" s="79">
        <v>1196784275.3499999</v>
      </c>
      <c r="G85" s="79">
        <v>365852791</v>
      </c>
      <c r="H85" s="79">
        <v>0</v>
      </c>
      <c r="I85" s="79">
        <v>27494435</v>
      </c>
      <c r="J85" s="80">
        <v>2327417318.3499999</v>
      </c>
      <c r="K85" s="52"/>
    </row>
    <row r="86" spans="1:11" ht="15.75" customHeight="1" x14ac:dyDescent="0.3">
      <c r="A86" s="56"/>
      <c r="B86" s="54"/>
      <c r="C86" s="54"/>
      <c r="D86" s="56"/>
      <c r="E86" s="79"/>
      <c r="F86" s="79"/>
      <c r="G86" s="79"/>
      <c r="H86" s="79"/>
      <c r="I86" s="79"/>
      <c r="J86" s="80"/>
      <c r="K86" s="52"/>
    </row>
    <row r="87" spans="1:11" ht="15.75" customHeight="1" x14ac:dyDescent="0.3">
      <c r="A87" s="56" t="s">
        <v>180</v>
      </c>
      <c r="B87" s="54"/>
      <c r="C87" s="54"/>
      <c r="D87" s="56"/>
      <c r="E87" s="79">
        <v>1266144049</v>
      </c>
      <c r="F87" s="79">
        <v>1414056831.3499999</v>
      </c>
      <c r="G87" s="79">
        <v>613873488</v>
      </c>
      <c r="H87" s="79">
        <v>0</v>
      </c>
      <c r="I87" s="79">
        <v>37157861</v>
      </c>
      <c r="J87" s="80">
        <v>3331232229.3499999</v>
      </c>
      <c r="K87" s="52"/>
    </row>
    <row r="88" spans="1:11" ht="15.75" customHeight="1" x14ac:dyDescent="0.3">
      <c r="A88" s="56"/>
      <c r="B88" s="54"/>
      <c r="C88" s="54"/>
      <c r="D88" s="56"/>
      <c r="E88" s="79"/>
      <c r="F88" s="79"/>
      <c r="G88" s="79"/>
      <c r="H88" s="79"/>
      <c r="I88" s="79"/>
      <c r="J88" s="80"/>
      <c r="K88" s="52"/>
    </row>
    <row r="89" spans="1:11" ht="15.75" customHeight="1" x14ac:dyDescent="0.3">
      <c r="A89" s="56"/>
      <c r="B89" s="54"/>
      <c r="C89" s="54"/>
      <c r="D89" s="56"/>
      <c r="E89" s="79"/>
      <c r="F89" s="79"/>
      <c r="G89" s="79"/>
      <c r="H89" s="79"/>
      <c r="I89" s="79"/>
      <c r="J89" s="80"/>
      <c r="K89" s="52"/>
    </row>
    <row r="90" spans="1:11" ht="15.75" customHeight="1" x14ac:dyDescent="0.3">
      <c r="A90" s="56" t="s">
        <v>181</v>
      </c>
      <c r="B90" s="54"/>
      <c r="C90" s="54"/>
      <c r="D90" s="56"/>
      <c r="E90" s="79">
        <v>0</v>
      </c>
      <c r="F90" s="79">
        <v>0</v>
      </c>
      <c r="G90" s="79">
        <v>0</v>
      </c>
      <c r="H90" s="79">
        <v>196676206.28999999</v>
      </c>
      <c r="I90" s="79">
        <v>0</v>
      </c>
      <c r="J90" s="80">
        <v>196676206.28999999</v>
      </c>
      <c r="K90" s="52"/>
    </row>
    <row r="91" spans="1:11" ht="15.75" customHeight="1" x14ac:dyDescent="0.3">
      <c r="A91" s="56"/>
      <c r="B91" s="54"/>
      <c r="C91" s="54"/>
      <c r="D91" s="56"/>
      <c r="E91" s="79"/>
      <c r="F91" s="79"/>
      <c r="G91" s="79"/>
      <c r="H91" s="79"/>
      <c r="I91" s="79"/>
      <c r="J91" s="80"/>
      <c r="K91" s="52"/>
    </row>
    <row r="92" spans="1:11" ht="15.75" customHeight="1" x14ac:dyDescent="0.3">
      <c r="A92" s="56" t="s">
        <v>182</v>
      </c>
      <c r="B92" s="54"/>
      <c r="C92" s="54"/>
      <c r="D92" s="56"/>
      <c r="E92" s="79">
        <v>280658560</v>
      </c>
      <c r="F92" s="79">
        <v>182234804</v>
      </c>
      <c r="G92" s="79">
        <v>668073972.99999988</v>
      </c>
      <c r="H92" s="79">
        <v>0</v>
      </c>
      <c r="I92" s="79">
        <v>1460000</v>
      </c>
      <c r="J92" s="80">
        <v>1132427337</v>
      </c>
      <c r="K92" s="52"/>
    </row>
    <row r="93" spans="1:11" ht="15.75" customHeight="1" x14ac:dyDescent="0.3">
      <c r="A93" s="59"/>
      <c r="B93" s="60"/>
      <c r="C93" s="60"/>
      <c r="D93" s="59"/>
      <c r="E93" s="83"/>
      <c r="F93" s="83"/>
      <c r="G93" s="83"/>
      <c r="H93" s="83"/>
      <c r="I93" s="83"/>
      <c r="J93" s="84"/>
      <c r="K93" s="57"/>
    </row>
    <row r="94" spans="1:11" x14ac:dyDescent="0.3">
      <c r="A94" s="61"/>
      <c r="B94" s="62"/>
      <c r="C94" s="62"/>
      <c r="D94" s="61"/>
      <c r="E94" s="85"/>
      <c r="F94" s="85"/>
      <c r="G94" s="85"/>
      <c r="H94" s="85"/>
      <c r="I94" s="85"/>
      <c r="J94" s="86"/>
    </row>
    <row r="95" spans="1:11" x14ac:dyDescent="0.3">
      <c r="A95" s="59"/>
      <c r="B95" s="60"/>
      <c r="C95" s="87" t="s">
        <v>74</v>
      </c>
      <c r="D95" s="59"/>
      <c r="E95" s="88">
        <v>1546802609</v>
      </c>
      <c r="F95" s="88">
        <v>1596291635.3499999</v>
      </c>
      <c r="G95" s="88">
        <v>1281947461</v>
      </c>
      <c r="H95" s="88">
        <v>196676206.28999999</v>
      </c>
      <c r="I95" s="88">
        <v>38617861</v>
      </c>
      <c r="J95" s="89">
        <v>4660335772.6399994</v>
      </c>
    </row>
    <row r="96" spans="1:11" s="54" customFormat="1" x14ac:dyDescent="0.3">
      <c r="A96" s="64"/>
      <c r="B96" s="64"/>
      <c r="C96" s="90"/>
      <c r="D96" s="64"/>
      <c r="E96" s="91"/>
      <c r="F96" s="91"/>
      <c r="G96" s="91"/>
      <c r="H96" s="91"/>
      <c r="I96" s="91"/>
      <c r="J96" s="91"/>
    </row>
    <row r="97" spans="2:10" ht="18" customHeight="1" x14ac:dyDescent="0.3"/>
    <row r="98" spans="2:10" s="1" customFormat="1" ht="18" customHeight="1" x14ac:dyDescent="0.3">
      <c r="B98" s="65" t="s">
        <v>77</v>
      </c>
      <c r="C98" s="65"/>
      <c r="D98" s="65"/>
      <c r="G98" s="65" t="s">
        <v>78</v>
      </c>
      <c r="H98" s="65"/>
      <c r="I98" s="65"/>
      <c r="J98" s="65"/>
    </row>
    <row r="99" spans="2:10" ht="18" customHeight="1" x14ac:dyDescent="0.3">
      <c r="B99" s="66" t="s">
        <v>79</v>
      </c>
      <c r="C99" s="66"/>
      <c r="D99" s="66"/>
      <c r="G99" s="66" t="s">
        <v>80</v>
      </c>
      <c r="H99" s="66"/>
      <c r="I99" s="66"/>
      <c r="J99" s="66"/>
    </row>
    <row r="100" spans="2:10" ht="18" customHeight="1" x14ac:dyDescent="0.3"/>
    <row r="101" spans="2:10" ht="18" customHeight="1" x14ac:dyDescent="0.3"/>
    <row r="102" spans="2:10" ht="18" customHeight="1" x14ac:dyDescent="0.3"/>
    <row r="103" spans="2:10" ht="18" customHeight="1" x14ac:dyDescent="0.3"/>
  </sheetData>
  <mergeCells count="5">
    <mergeCell ref="B98:D98"/>
    <mergeCell ref="G98:J98"/>
    <mergeCell ref="B99:D99"/>
    <mergeCell ref="G99:J99"/>
    <mergeCell ref="A4:C4"/>
  </mergeCells>
  <pageMargins left="0.64" right="0.64" top="0.67" bottom="0.67" header="0.3" footer="0.3"/>
  <pageSetup paperSize="5" scale="79" fitToHeight="0" orientation="landscape" r:id="rId1"/>
  <rowBreaks count="2" manualBreakCount="2">
    <brk id="37" max="9" man="1"/>
    <brk id="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LEP Form No. 2-By Office</vt:lpstr>
      <vt:lpstr>20% Dev't. &amp; Others</vt:lpstr>
      <vt:lpstr>LEP-LBP Form No. 7</vt:lpstr>
      <vt:lpstr>'20% Dev''t. &amp; Others'!Print_Area</vt:lpstr>
      <vt:lpstr>'LEP Form No. 2-By Office'!Print_Area</vt:lpstr>
      <vt:lpstr>'LEP-LBP Form No. 7'!Print_Area</vt:lpstr>
      <vt:lpstr>'LEP Form No. 2-By Office'!Print_Titles</vt:lpstr>
      <vt:lpstr>'LEP-LBP Form No. 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Marivic</dc:creator>
  <cp:lastModifiedBy>Roneson Sendaydiego</cp:lastModifiedBy>
  <cp:lastPrinted>2022-03-07T04:19:03Z</cp:lastPrinted>
  <dcterms:created xsi:type="dcterms:W3CDTF">2017-10-16T06:20:54Z</dcterms:created>
  <dcterms:modified xsi:type="dcterms:W3CDTF">2023-01-04T03:20:30Z</dcterms:modified>
</cp:coreProperties>
</file>