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emp website\Annual Budget 2024 For CMISD\"/>
    </mc:Choice>
  </mc:AlternateContent>
  <bookViews>
    <workbookView xWindow="-60" yWindow="-60" windowWidth="28920" windowHeight="15720" activeTab="2"/>
  </bookViews>
  <sheets>
    <sheet name="LEP Form No. 2-By Office" sheetId="10" r:id="rId1"/>
    <sheet name="20% Dev't. &amp; Others" sheetId="8" r:id="rId2"/>
    <sheet name="LEP-LBP Form No. 7" sheetId="9" r:id="rId3"/>
  </sheets>
  <externalReferences>
    <externalReference r:id="rId4"/>
  </externalReferences>
  <definedNames>
    <definedName name="_xlnm.Print_Area" localSheetId="0">'LEP Form No. 2-By Office'!$A$1:$Q$277</definedName>
    <definedName name="_xlnm.Print_Area" localSheetId="2">'LEP-LBP Form No. 7'!$A$1:$J$102</definedName>
    <definedName name="_xlnm.Print_Titles" localSheetId="0">'LEP Form No. 2-By Office'!$3:$3</definedName>
    <definedName name="_xlnm.Print_Titles" localSheetId="2">'LEP-LBP Form No. 7'!$4:$4</definedName>
  </definedNames>
  <calcPr calcId="162913" iterateDelta="1E-4"/>
</workbook>
</file>

<file path=xl/calcChain.xml><?xml version="1.0" encoding="utf-8"?>
<calcChain xmlns="http://schemas.openxmlformats.org/spreadsheetml/2006/main">
  <c r="F174" i="8" l="1"/>
  <c r="E174" i="8"/>
  <c r="D174" i="8"/>
  <c r="C174" i="8"/>
  <c r="G172" i="8"/>
  <c r="G174" i="8" s="1"/>
  <c r="G136" i="8"/>
  <c r="G139" i="8" s="1"/>
  <c r="F136" i="8"/>
  <c r="F139" i="8" s="1"/>
  <c r="E136" i="8"/>
  <c r="E139" i="8" s="1"/>
  <c r="D136" i="8"/>
  <c r="D139" i="8" s="1"/>
  <c r="C136" i="8"/>
  <c r="C139" i="8" s="1"/>
  <c r="P264" i="10" l="1"/>
  <c r="M264" i="10"/>
  <c r="Q263" i="10"/>
  <c r="Q262" i="10"/>
  <c r="Q261" i="10"/>
  <c r="Q260" i="10"/>
  <c r="Q259" i="10"/>
  <c r="Q258" i="10"/>
  <c r="Q257" i="10"/>
  <c r="Q256" i="10"/>
  <c r="Q255" i="10"/>
  <c r="Q254" i="10"/>
  <c r="Q253" i="10"/>
  <c r="Q252" i="10"/>
  <c r="Q251" i="10"/>
  <c r="Q250" i="10"/>
  <c r="Q249" i="10"/>
  <c r="Q248" i="10"/>
  <c r="Q247" i="10"/>
  <c r="Q246" i="10"/>
  <c r="Q245" i="10"/>
  <c r="Q244" i="10"/>
  <c r="Q243" i="10"/>
  <c r="Q242" i="10"/>
  <c r="Q241" i="10"/>
  <c r="Q240" i="10"/>
  <c r="Q239" i="10"/>
  <c r="Q238" i="10"/>
  <c r="Q237" i="10"/>
  <c r="Q236" i="10"/>
  <c r="Q235" i="10"/>
  <c r="Q234" i="10"/>
  <c r="Q233" i="10"/>
  <c r="Q232" i="10"/>
  <c r="Q231" i="10"/>
  <c r="Q230" i="10"/>
  <c r="Q229" i="10"/>
  <c r="Q228" i="10"/>
  <c r="Q227" i="10"/>
  <c r="Q226" i="10"/>
  <c r="Q225" i="10"/>
  <c r="Q224" i="10"/>
  <c r="Q223" i="10"/>
  <c r="Q222" i="10"/>
  <c r="Q221" i="10"/>
  <c r="Q220" i="10"/>
  <c r="Q219" i="10"/>
  <c r="Q218" i="10"/>
  <c r="Q217" i="10"/>
  <c r="Q216" i="10"/>
  <c r="Q215" i="10"/>
  <c r="Q214" i="10"/>
  <c r="Q213" i="10"/>
  <c r="Q212" i="10"/>
  <c r="Q211" i="10"/>
  <c r="Q210" i="10"/>
  <c r="Q209" i="10"/>
  <c r="Q208" i="10"/>
  <c r="Q207" i="10"/>
  <c r="Q206" i="10"/>
  <c r="Q205" i="10"/>
  <c r="Q204" i="10"/>
  <c r="Q203" i="10"/>
  <c r="Q202" i="10"/>
  <c r="Q201" i="10"/>
  <c r="Q200" i="10"/>
  <c r="Q199" i="10"/>
  <c r="Q198" i="10"/>
  <c r="Q197" i="10"/>
  <c r="Q196" i="10"/>
  <c r="Q195" i="10"/>
  <c r="Q194" i="10"/>
  <c r="Q193" i="10"/>
  <c r="Q192" i="10"/>
  <c r="Q191" i="10"/>
  <c r="Q190" i="10"/>
  <c r="Q189" i="10"/>
  <c r="Q188" i="10"/>
  <c r="Q187" i="10"/>
  <c r="Q186" i="10"/>
  <c r="Q185" i="10"/>
  <c r="Q184" i="10"/>
  <c r="Q183" i="10"/>
  <c r="Q182" i="10"/>
  <c r="Q181" i="10"/>
  <c r="Q180" i="10"/>
  <c r="Q179" i="10"/>
  <c r="Q178" i="10"/>
  <c r="Q177" i="10"/>
  <c r="Q176" i="10"/>
  <c r="Q175" i="10"/>
  <c r="Q174" i="10"/>
  <c r="Q173" i="10"/>
  <c r="Q172" i="10"/>
  <c r="Q171" i="10"/>
  <c r="Q170" i="10"/>
  <c r="Q169" i="10"/>
  <c r="Q168" i="10"/>
  <c r="Q167" i="10"/>
  <c r="Q166" i="10"/>
  <c r="Q165" i="10"/>
  <c r="Q164" i="10"/>
  <c r="Q163" i="10"/>
  <c r="Q162" i="10"/>
  <c r="Q161" i="10"/>
  <c r="Q160" i="10"/>
  <c r="Q159" i="10"/>
  <c r="Q158" i="10"/>
  <c r="Q157" i="10"/>
  <c r="Q156" i="10"/>
  <c r="Q155" i="10"/>
  <c r="Q154" i="10"/>
  <c r="Q153" i="10"/>
  <c r="Q152" i="10"/>
  <c r="Q151" i="10"/>
  <c r="Q150" i="10"/>
  <c r="Q149" i="10"/>
  <c r="Q148" i="10"/>
  <c r="Q147" i="10"/>
  <c r="Q146" i="10"/>
  <c r="N145" i="10"/>
  <c r="Q145" i="10" s="1"/>
  <c r="Q144" i="10"/>
  <c r="Q143" i="10"/>
  <c r="Q142" i="10"/>
  <c r="Q141" i="10"/>
  <c r="Q140" i="10"/>
  <c r="Q139" i="10"/>
  <c r="Q138" i="10"/>
  <c r="Q137" i="10"/>
  <c r="Q136" i="10"/>
  <c r="Q135" i="10"/>
  <c r="Q134" i="10"/>
  <c r="Q133" i="10"/>
  <c r="Q132" i="10"/>
  <c r="Q131" i="10"/>
  <c r="Q130" i="10"/>
  <c r="Q129" i="10"/>
  <c r="Q128" i="10"/>
  <c r="Q127" i="10"/>
  <c r="Q126" i="10"/>
  <c r="N125" i="10"/>
  <c r="Q125" i="10" s="1"/>
  <c r="Q124" i="10"/>
  <c r="Q123" i="10"/>
  <c r="Q122" i="10"/>
  <c r="Q121" i="10"/>
  <c r="Q120" i="10"/>
  <c r="N119" i="10"/>
  <c r="Q119" i="10" s="1"/>
  <c r="Q118" i="10"/>
  <c r="Q117" i="10"/>
  <c r="N116" i="10"/>
  <c r="Q116" i="10" s="1"/>
  <c r="Q115" i="10"/>
  <c r="Q114" i="10"/>
  <c r="Q113" i="10"/>
  <c r="Q112" i="10"/>
  <c r="Q111" i="10"/>
  <c r="Q110" i="10"/>
  <c r="N109" i="10"/>
  <c r="Q109" i="10" s="1"/>
  <c r="Q108" i="10"/>
  <c r="Q107" i="10"/>
  <c r="Q106" i="10"/>
  <c r="Q105" i="10"/>
  <c r="Q104" i="10"/>
  <c r="Q103" i="10"/>
  <c r="Q102" i="10"/>
  <c r="Q101" i="10"/>
  <c r="Q100" i="10"/>
  <c r="Q99" i="10"/>
  <c r="Q98" i="10"/>
  <c r="Q97" i="10"/>
  <c r="Q96" i="10"/>
  <c r="Q95" i="10"/>
  <c r="Q94" i="10"/>
  <c r="Q93" i="10"/>
  <c r="Q92" i="10"/>
  <c r="Q91" i="10"/>
  <c r="Q90" i="10"/>
  <c r="Q89" i="10"/>
  <c r="Q88" i="10"/>
  <c r="Q87" i="10"/>
  <c r="Q86"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N57" i="10"/>
  <c r="Q57" i="10" s="1"/>
  <c r="Q56" i="10"/>
  <c r="Q55" i="10"/>
  <c r="N54" i="10"/>
  <c r="N264" i="10" s="1"/>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Q9" i="10"/>
  <c r="Q8" i="10"/>
  <c r="Q7" i="10"/>
  <c r="Q6" i="10"/>
  <c r="Q5" i="10"/>
  <c r="Q4" i="10"/>
  <c r="O4" i="10"/>
  <c r="O264" i="10" s="1"/>
  <c r="D4" i="10"/>
  <c r="G4" i="10"/>
  <c r="G5" i="10"/>
  <c r="G6" i="10"/>
  <c r="G7" i="10"/>
  <c r="G8" i="10"/>
  <c r="G9" i="10"/>
  <c r="G10" i="10"/>
  <c r="G11" i="10"/>
  <c r="G12" i="10"/>
  <c r="G13" i="10"/>
  <c r="G14" i="10"/>
  <c r="G15" i="10"/>
  <c r="G16" i="10"/>
  <c r="G17" i="10"/>
  <c r="D18" i="10"/>
  <c r="G18" i="10" s="1"/>
  <c r="G19" i="10"/>
  <c r="G20" i="10"/>
  <c r="G21" i="10"/>
  <c r="G22" i="10"/>
  <c r="G23" i="10"/>
  <c r="G24" i="10"/>
  <c r="G25" i="10"/>
  <c r="G26" i="10"/>
  <c r="D27" i="10"/>
  <c r="G27" i="10"/>
  <c r="G28" i="10"/>
  <c r="G29" i="10"/>
  <c r="G30" i="10"/>
  <c r="G31" i="10"/>
  <c r="G32" i="10"/>
  <c r="G33" i="10"/>
  <c r="G34" i="10"/>
  <c r="G35" i="10"/>
  <c r="G37" i="10"/>
  <c r="G38" i="10"/>
  <c r="G39" i="10"/>
  <c r="G40" i="10"/>
  <c r="G41" i="10"/>
  <c r="G42" i="10"/>
  <c r="G43" i="10"/>
  <c r="G44" i="10"/>
  <c r="G45" i="10"/>
  <c r="G46" i="10"/>
  <c r="G47" i="10"/>
  <c r="G48" i="10"/>
  <c r="G49" i="10"/>
  <c r="G50" i="10"/>
  <c r="G51" i="10"/>
  <c r="G52" i="10"/>
  <c r="G53" i="10"/>
  <c r="G54" i="10"/>
  <c r="G55" i="10"/>
  <c r="G56" i="10"/>
  <c r="G57" i="10"/>
  <c r="G58" i="10"/>
  <c r="G60" i="10"/>
  <c r="G61" i="10"/>
  <c r="G62" i="10"/>
  <c r="G63" i="10"/>
  <c r="G64" i="10"/>
  <c r="G65" i="10"/>
  <c r="G66" i="10"/>
  <c r="G67" i="10"/>
  <c r="G68" i="10"/>
  <c r="G70" i="10"/>
  <c r="D71" i="10"/>
  <c r="G71" i="10"/>
  <c r="G72" i="10"/>
  <c r="D73" i="10"/>
  <c r="G73" i="10" s="1"/>
  <c r="D74" i="10"/>
  <c r="G74" i="10"/>
  <c r="G75" i="10"/>
  <c r="G76" i="10"/>
  <c r="G77" i="10"/>
  <c r="G78" i="10"/>
  <c r="G79" i="10"/>
  <c r="G80" i="10"/>
  <c r="G81" i="10"/>
  <c r="G82" i="10"/>
  <c r="G83" i="10"/>
  <c r="D84" i="10"/>
  <c r="G84" i="10"/>
  <c r="G85" i="10"/>
  <c r="G86" i="10"/>
  <c r="H86" i="10"/>
  <c r="G87" i="10"/>
  <c r="G88" i="10"/>
  <c r="G89" i="10"/>
  <c r="G90" i="10"/>
  <c r="G91" i="10"/>
  <c r="G92" i="10"/>
  <c r="G93" i="10"/>
  <c r="G94" i="10"/>
  <c r="G95" i="10"/>
  <c r="G96" i="10"/>
  <c r="G97" i="10"/>
  <c r="G98" i="10"/>
  <c r="G99" i="10"/>
  <c r="G100" i="10"/>
  <c r="G101" i="10"/>
  <c r="D102"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D148" i="10"/>
  <c r="G148" i="10" s="1"/>
  <c r="G149" i="10"/>
  <c r="G150" i="10"/>
  <c r="G151" i="10"/>
  <c r="G152" i="10"/>
  <c r="G153" i="10"/>
  <c r="G154" i="10"/>
  <c r="G155" i="10"/>
  <c r="G156" i="10"/>
  <c r="G157" i="10"/>
  <c r="G159" i="10"/>
  <c r="G160" i="10"/>
  <c r="G161" i="10"/>
  <c r="G162" i="10"/>
  <c r="G163" i="10"/>
  <c r="G164" i="10"/>
  <c r="G165" i="10"/>
  <c r="G166" i="10"/>
  <c r="G167" i="10"/>
  <c r="G168" i="10"/>
  <c r="G169" i="10"/>
  <c r="G170" i="10"/>
  <c r="G171" i="10"/>
  <c r="D172" i="10"/>
  <c r="G172" i="10"/>
  <c r="G173" i="10"/>
  <c r="G174" i="10"/>
  <c r="G175" i="10"/>
  <c r="G176" i="10"/>
  <c r="D177" i="10"/>
  <c r="G177" i="10"/>
  <c r="G178" i="10"/>
  <c r="D179" i="10"/>
  <c r="G179" i="10"/>
  <c r="G180" i="10"/>
  <c r="G181" i="10"/>
  <c r="G182" i="10"/>
  <c r="D183" i="10"/>
  <c r="G183" i="10"/>
  <c r="G184" i="10"/>
  <c r="G185" i="10"/>
  <c r="G186" i="10"/>
  <c r="G187" i="10"/>
  <c r="G188" i="10"/>
  <c r="C190" i="10"/>
  <c r="E190" i="10"/>
  <c r="F190" i="10"/>
  <c r="H190" i="10"/>
  <c r="G191" i="10"/>
  <c r="G193" i="10"/>
  <c r="Q54" i="10" l="1"/>
  <c r="Q264" i="10" s="1"/>
  <c r="G190" i="10"/>
  <c r="D190" i="10"/>
  <c r="D192" i="10" s="1"/>
  <c r="G192" i="10" s="1"/>
  <c r="R190" i="10" l="1"/>
  <c r="K190" i="10"/>
  <c r="J190" i="10"/>
  <c r="V188" i="10"/>
  <c r="U188" i="10"/>
  <c r="T188" i="10"/>
  <c r="S188" i="10"/>
  <c r="L188" i="10"/>
  <c r="U187" i="10"/>
  <c r="T187" i="10"/>
  <c r="S187" i="10"/>
  <c r="L187" i="10"/>
  <c r="V186" i="10"/>
  <c r="U186" i="10"/>
  <c r="T186" i="10"/>
  <c r="S186" i="10"/>
  <c r="L186" i="10"/>
  <c r="V185" i="10"/>
  <c r="U185" i="10"/>
  <c r="T185" i="10"/>
  <c r="S185" i="10"/>
  <c r="W185" i="10" s="1"/>
  <c r="L185" i="10"/>
  <c r="V184" i="10"/>
  <c r="U184" i="10"/>
  <c r="T184" i="10"/>
  <c r="S184" i="10"/>
  <c r="L184" i="10"/>
  <c r="V183" i="10"/>
  <c r="U183" i="10"/>
  <c r="S183" i="10"/>
  <c r="L183" i="10"/>
  <c r="T183" i="10"/>
  <c r="V182" i="10"/>
  <c r="U182" i="10"/>
  <c r="T182" i="10"/>
  <c r="S182" i="10"/>
  <c r="L182" i="10"/>
  <c r="V181" i="10"/>
  <c r="U181" i="10"/>
  <c r="T181" i="10"/>
  <c r="S181" i="10"/>
  <c r="L181" i="10"/>
  <c r="V180" i="10"/>
  <c r="U180" i="10"/>
  <c r="T180" i="10"/>
  <c r="S180" i="10"/>
  <c r="L180" i="10"/>
  <c r="V179" i="10"/>
  <c r="U179" i="10"/>
  <c r="S179" i="10"/>
  <c r="L179" i="10"/>
  <c r="T179" i="10"/>
  <c r="V178" i="10"/>
  <c r="U178" i="10"/>
  <c r="T178" i="10"/>
  <c r="S178" i="10"/>
  <c r="L178" i="10"/>
  <c r="V177" i="10"/>
  <c r="U177" i="10"/>
  <c r="S177" i="10"/>
  <c r="L177" i="10"/>
  <c r="V176" i="10"/>
  <c r="U176" i="10"/>
  <c r="T176" i="10"/>
  <c r="S176" i="10"/>
  <c r="L176" i="10"/>
  <c r="U175" i="10"/>
  <c r="S175" i="10"/>
  <c r="V175" i="10"/>
  <c r="T175" i="10"/>
  <c r="L175" i="10"/>
  <c r="V174" i="10"/>
  <c r="U174" i="10"/>
  <c r="T174" i="10"/>
  <c r="S174" i="10"/>
  <c r="L174" i="10"/>
  <c r="U173" i="10"/>
  <c r="T173" i="10"/>
  <c r="S173" i="10"/>
  <c r="V173" i="10"/>
  <c r="L173" i="10"/>
  <c r="V172" i="10"/>
  <c r="U172" i="10"/>
  <c r="S172" i="10"/>
  <c r="L172" i="10"/>
  <c r="T172" i="10"/>
  <c r="V171" i="10"/>
  <c r="U171" i="10"/>
  <c r="T171" i="10"/>
  <c r="S171" i="10"/>
  <c r="L171" i="10"/>
  <c r="V170" i="10"/>
  <c r="U170" i="10"/>
  <c r="T170" i="10"/>
  <c r="S170" i="10"/>
  <c r="L170" i="10"/>
  <c r="V169" i="10"/>
  <c r="U169" i="10"/>
  <c r="T169" i="10"/>
  <c r="S169" i="10"/>
  <c r="L169" i="10"/>
  <c r="V168" i="10"/>
  <c r="U168" i="10"/>
  <c r="T168" i="10"/>
  <c r="S168" i="10"/>
  <c r="I168" i="10"/>
  <c r="L168" i="10" s="1"/>
  <c r="V167" i="10"/>
  <c r="U167" i="10"/>
  <c r="T167" i="10"/>
  <c r="S167" i="10"/>
  <c r="W167" i="10" s="1"/>
  <c r="L167" i="10"/>
  <c r="V166" i="10"/>
  <c r="U166" i="10"/>
  <c r="T166" i="10"/>
  <c r="S166" i="10"/>
  <c r="L166" i="10"/>
  <c r="V165" i="10"/>
  <c r="U165" i="10"/>
  <c r="T165" i="10"/>
  <c r="S165" i="10"/>
  <c r="L165" i="10"/>
  <c r="V164" i="10"/>
  <c r="U164" i="10"/>
  <c r="T164" i="10"/>
  <c r="S164" i="10"/>
  <c r="L164" i="10"/>
  <c r="V163" i="10"/>
  <c r="U163" i="10"/>
  <c r="T163" i="10"/>
  <c r="S163" i="10"/>
  <c r="L163" i="10"/>
  <c r="V162" i="10"/>
  <c r="U162" i="10"/>
  <c r="T162" i="10"/>
  <c r="S162" i="10"/>
  <c r="L162" i="10"/>
  <c r="V161" i="10"/>
  <c r="U161" i="10"/>
  <c r="T161" i="10"/>
  <c r="S161" i="10"/>
  <c r="L161" i="10"/>
  <c r="V160" i="10"/>
  <c r="U160" i="10"/>
  <c r="T160" i="10"/>
  <c r="S160" i="10"/>
  <c r="L160" i="10"/>
  <c r="V159" i="10"/>
  <c r="U159" i="10"/>
  <c r="T159" i="10"/>
  <c r="S159" i="10"/>
  <c r="W159" i="10" s="1"/>
  <c r="L159" i="10"/>
  <c r="T158" i="10"/>
  <c r="V157" i="10"/>
  <c r="U157" i="10"/>
  <c r="T157" i="10"/>
  <c r="S157" i="10"/>
  <c r="W157" i="10" s="1"/>
  <c r="L157" i="10"/>
  <c r="V156" i="10"/>
  <c r="U156" i="10"/>
  <c r="T156" i="10"/>
  <c r="S156" i="10"/>
  <c r="L156" i="10"/>
  <c r="V155" i="10"/>
  <c r="U155" i="10"/>
  <c r="T155" i="10"/>
  <c r="S155" i="10"/>
  <c r="L155" i="10"/>
  <c r="V154" i="10"/>
  <c r="U154" i="10"/>
  <c r="T154" i="10"/>
  <c r="S154" i="10"/>
  <c r="L154" i="10"/>
  <c r="V153" i="10"/>
  <c r="U153" i="10"/>
  <c r="T153" i="10"/>
  <c r="S153" i="10"/>
  <c r="L153" i="10"/>
  <c r="V152" i="10"/>
  <c r="U152" i="10"/>
  <c r="T152" i="10"/>
  <c r="S152" i="10"/>
  <c r="W152" i="10" s="1"/>
  <c r="L152" i="10"/>
  <c r="V151" i="10"/>
  <c r="U151" i="10"/>
  <c r="T151" i="10"/>
  <c r="S151" i="10"/>
  <c r="L151" i="10"/>
  <c r="V150" i="10"/>
  <c r="U150" i="10"/>
  <c r="T150" i="10"/>
  <c r="S150" i="10"/>
  <c r="L150" i="10"/>
  <c r="V149" i="10"/>
  <c r="U149" i="10"/>
  <c r="T149" i="10"/>
  <c r="S149" i="10"/>
  <c r="W149" i="10" s="1"/>
  <c r="L149" i="10"/>
  <c r="V148" i="10"/>
  <c r="U148" i="10"/>
  <c r="S148" i="10"/>
  <c r="L148" i="10"/>
  <c r="T148" i="10"/>
  <c r="V147" i="10"/>
  <c r="U147" i="10"/>
  <c r="T147" i="10"/>
  <c r="S147" i="10"/>
  <c r="L147" i="10"/>
  <c r="V146" i="10"/>
  <c r="U146" i="10"/>
  <c r="T146" i="10"/>
  <c r="S146" i="10"/>
  <c r="L146" i="10"/>
  <c r="V145" i="10"/>
  <c r="U145" i="10"/>
  <c r="T145" i="10"/>
  <c r="S145" i="10"/>
  <c r="L145" i="10"/>
  <c r="V144" i="10"/>
  <c r="U144" i="10"/>
  <c r="T144" i="10"/>
  <c r="S144" i="10"/>
  <c r="L144" i="10"/>
  <c r="V143" i="10"/>
  <c r="U143" i="10"/>
  <c r="T143" i="10"/>
  <c r="S143" i="10"/>
  <c r="L143" i="10"/>
  <c r="V142" i="10"/>
  <c r="U142" i="10"/>
  <c r="T142" i="10"/>
  <c r="S142" i="10"/>
  <c r="W142" i="10" s="1"/>
  <c r="L142" i="10"/>
  <c r="V141" i="10"/>
  <c r="U141" i="10"/>
  <c r="T141" i="10"/>
  <c r="S141" i="10"/>
  <c r="L141" i="10"/>
  <c r="V140" i="10"/>
  <c r="U140" i="10"/>
  <c r="T140" i="10"/>
  <c r="S140" i="10"/>
  <c r="L140" i="10"/>
  <c r="V139" i="10"/>
  <c r="U139" i="10"/>
  <c r="T139" i="10"/>
  <c r="S139" i="10"/>
  <c r="L139" i="10"/>
  <c r="V138" i="10"/>
  <c r="U138" i="10"/>
  <c r="T138" i="10"/>
  <c r="S138" i="10"/>
  <c r="L138" i="10"/>
  <c r="V137" i="10"/>
  <c r="U137" i="10"/>
  <c r="T137" i="10"/>
  <c r="S137" i="10"/>
  <c r="L137" i="10"/>
  <c r="V136" i="10"/>
  <c r="U136" i="10"/>
  <c r="T136" i="10"/>
  <c r="S136" i="10"/>
  <c r="L136" i="10"/>
  <c r="V135" i="10"/>
  <c r="U135" i="10"/>
  <c r="T135" i="10"/>
  <c r="S135" i="10"/>
  <c r="L135" i="10"/>
  <c r="V134" i="10"/>
  <c r="U134" i="10"/>
  <c r="T134" i="10"/>
  <c r="S134" i="10"/>
  <c r="L134" i="10"/>
  <c r="V133" i="10"/>
  <c r="U133" i="10"/>
  <c r="T133" i="10"/>
  <c r="S133" i="10"/>
  <c r="L133" i="10"/>
  <c r="V132" i="10"/>
  <c r="U132" i="10"/>
  <c r="T132" i="10"/>
  <c r="S132" i="10"/>
  <c r="L132" i="10"/>
  <c r="V131" i="10"/>
  <c r="U131" i="10"/>
  <c r="T131" i="10"/>
  <c r="S131" i="10"/>
  <c r="L131" i="10"/>
  <c r="V130" i="10"/>
  <c r="U130" i="10"/>
  <c r="T130" i="10"/>
  <c r="S130" i="10"/>
  <c r="L130" i="10"/>
  <c r="V129" i="10"/>
  <c r="U129" i="10"/>
  <c r="T129" i="10"/>
  <c r="S129" i="10"/>
  <c r="L129" i="10"/>
  <c r="V128" i="10"/>
  <c r="U128" i="10"/>
  <c r="S128" i="10"/>
  <c r="T128" i="10"/>
  <c r="L128" i="10"/>
  <c r="V127" i="10"/>
  <c r="U127" i="10"/>
  <c r="T127" i="10"/>
  <c r="S127" i="10"/>
  <c r="L127" i="10"/>
  <c r="V126" i="10"/>
  <c r="U126" i="10"/>
  <c r="T126" i="10"/>
  <c r="S126" i="10"/>
  <c r="L126" i="10"/>
  <c r="V125" i="10"/>
  <c r="U125" i="10"/>
  <c r="S125" i="10"/>
  <c r="T125" i="10"/>
  <c r="L125" i="10"/>
  <c r="V124" i="10"/>
  <c r="U124" i="10"/>
  <c r="T124" i="10"/>
  <c r="S124" i="10"/>
  <c r="L124" i="10"/>
  <c r="V123" i="10"/>
  <c r="U123" i="10"/>
  <c r="T123" i="10"/>
  <c r="S123" i="10"/>
  <c r="L123" i="10"/>
  <c r="V122" i="10"/>
  <c r="U122" i="10"/>
  <c r="T122" i="10"/>
  <c r="S122" i="10"/>
  <c r="L122" i="10"/>
  <c r="V121" i="10"/>
  <c r="U121" i="10"/>
  <c r="T121" i="10"/>
  <c r="S121" i="10"/>
  <c r="L121" i="10"/>
  <c r="V120" i="10"/>
  <c r="U120" i="10"/>
  <c r="S120" i="10"/>
  <c r="T120" i="10"/>
  <c r="L120" i="10"/>
  <c r="V119" i="10"/>
  <c r="U119" i="10"/>
  <c r="T119" i="10"/>
  <c r="S119" i="10"/>
  <c r="L119" i="10"/>
  <c r="V118" i="10"/>
  <c r="U118" i="10"/>
  <c r="T118" i="10"/>
  <c r="S118" i="10"/>
  <c r="L118" i="10"/>
  <c r="V117" i="10"/>
  <c r="U117" i="10"/>
  <c r="T117" i="10"/>
  <c r="S117" i="10"/>
  <c r="W117" i="10" s="1"/>
  <c r="L117" i="10"/>
  <c r="V116" i="10"/>
  <c r="U116" i="10"/>
  <c r="T116" i="10"/>
  <c r="S116" i="10"/>
  <c r="L116" i="10"/>
  <c r="V115" i="10"/>
  <c r="U115" i="10"/>
  <c r="T115" i="10"/>
  <c r="S115" i="10"/>
  <c r="L115" i="10"/>
  <c r="V114" i="10"/>
  <c r="U114" i="10"/>
  <c r="T114" i="10"/>
  <c r="S114" i="10"/>
  <c r="L114" i="10"/>
  <c r="V113" i="10"/>
  <c r="U113" i="10"/>
  <c r="T113" i="10"/>
  <c r="S113" i="10"/>
  <c r="L113" i="10"/>
  <c r="V112" i="10"/>
  <c r="U112" i="10"/>
  <c r="T112" i="10"/>
  <c r="S112" i="10"/>
  <c r="L112" i="10"/>
  <c r="V111" i="10"/>
  <c r="U111" i="10"/>
  <c r="T111" i="10"/>
  <c r="S111" i="10"/>
  <c r="L111" i="10"/>
  <c r="V110" i="10"/>
  <c r="U110" i="10"/>
  <c r="T110" i="10"/>
  <c r="S110" i="10"/>
  <c r="L110" i="10"/>
  <c r="V109" i="10"/>
  <c r="U109" i="10"/>
  <c r="T109" i="10"/>
  <c r="S109" i="10"/>
  <c r="L109" i="10"/>
  <c r="V108" i="10"/>
  <c r="U108" i="10"/>
  <c r="T108" i="10"/>
  <c r="S108" i="10"/>
  <c r="L108" i="10"/>
  <c r="V107" i="10"/>
  <c r="U107" i="10"/>
  <c r="T107" i="10"/>
  <c r="S107" i="10"/>
  <c r="L107" i="10"/>
  <c r="V106" i="10"/>
  <c r="U106" i="10"/>
  <c r="T106" i="10"/>
  <c r="S106" i="10"/>
  <c r="L106" i="10"/>
  <c r="V105" i="10"/>
  <c r="U105" i="10"/>
  <c r="T105" i="10"/>
  <c r="S105" i="10"/>
  <c r="L105" i="10"/>
  <c r="V104" i="10"/>
  <c r="U104" i="10"/>
  <c r="T104" i="10"/>
  <c r="S104" i="10"/>
  <c r="L104" i="10"/>
  <c r="V103" i="10"/>
  <c r="U103" i="10"/>
  <c r="T103" i="10"/>
  <c r="S103" i="10"/>
  <c r="L103" i="10"/>
  <c r="V102" i="10"/>
  <c r="U102" i="10"/>
  <c r="S102" i="10"/>
  <c r="L102" i="10"/>
  <c r="T102" i="10"/>
  <c r="V101" i="10"/>
  <c r="U101" i="10"/>
  <c r="S101" i="10"/>
  <c r="T101" i="10"/>
  <c r="L101" i="10"/>
  <c r="V100" i="10"/>
  <c r="U100" i="10"/>
  <c r="T100" i="10"/>
  <c r="S100" i="10"/>
  <c r="L100" i="10"/>
  <c r="V99" i="10"/>
  <c r="U99" i="10"/>
  <c r="T99" i="10"/>
  <c r="S99" i="10"/>
  <c r="L99" i="10"/>
  <c r="U98" i="10"/>
  <c r="T98" i="10"/>
  <c r="S98" i="10"/>
  <c r="V98" i="10"/>
  <c r="L98" i="10"/>
  <c r="V97" i="10"/>
  <c r="U97" i="10"/>
  <c r="T97" i="10"/>
  <c r="S97" i="10"/>
  <c r="L97" i="10"/>
  <c r="V96" i="10"/>
  <c r="U96" i="10"/>
  <c r="T96" i="10"/>
  <c r="S96" i="10"/>
  <c r="L96" i="10"/>
  <c r="V95" i="10"/>
  <c r="U95" i="10"/>
  <c r="T95" i="10"/>
  <c r="S95" i="10"/>
  <c r="L95" i="10"/>
  <c r="V94" i="10"/>
  <c r="U94" i="10"/>
  <c r="T94" i="10"/>
  <c r="S94" i="10"/>
  <c r="W94" i="10" s="1"/>
  <c r="L94" i="10"/>
  <c r="V93" i="10"/>
  <c r="U93" i="10"/>
  <c r="T93" i="10"/>
  <c r="S93" i="10"/>
  <c r="L93" i="10"/>
  <c r="V92" i="10"/>
  <c r="U92" i="10"/>
  <c r="T92" i="10"/>
  <c r="S92" i="10"/>
  <c r="V91" i="10"/>
  <c r="U91" i="10"/>
  <c r="T91" i="10"/>
  <c r="S91" i="10"/>
  <c r="W91" i="10" s="1"/>
  <c r="L91" i="10"/>
  <c r="V90" i="10"/>
  <c r="U90" i="10"/>
  <c r="T90" i="10"/>
  <c r="S90" i="10"/>
  <c r="L90" i="10"/>
  <c r="V89" i="10"/>
  <c r="U89" i="10"/>
  <c r="T89" i="10"/>
  <c r="S89" i="10"/>
  <c r="L89" i="10"/>
  <c r="V88" i="10"/>
  <c r="U88" i="10"/>
  <c r="T88" i="10"/>
  <c r="S88" i="10"/>
  <c r="L88" i="10"/>
  <c r="V87" i="10"/>
  <c r="U87" i="10"/>
  <c r="T87" i="10"/>
  <c r="S87" i="10"/>
  <c r="L87" i="10"/>
  <c r="AE86" i="10"/>
  <c r="V86" i="10"/>
  <c r="U86" i="10"/>
  <c r="T86" i="10"/>
  <c r="S86" i="10"/>
  <c r="L86" i="10"/>
  <c r="V85" i="10"/>
  <c r="U85" i="10"/>
  <c r="T85" i="10"/>
  <c r="S85" i="10"/>
  <c r="L85" i="10"/>
  <c r="V84" i="10"/>
  <c r="U84" i="10"/>
  <c r="T84" i="10"/>
  <c r="S84" i="10"/>
  <c r="L84" i="10"/>
  <c r="V83" i="10"/>
  <c r="U83" i="10"/>
  <c r="T83" i="10"/>
  <c r="S83" i="10"/>
  <c r="L83" i="10"/>
  <c r="V82" i="10"/>
  <c r="U82" i="10"/>
  <c r="T82" i="10"/>
  <c r="S82" i="10"/>
  <c r="L82" i="10"/>
  <c r="V81" i="10"/>
  <c r="U81" i="10"/>
  <c r="T81" i="10"/>
  <c r="S81" i="10"/>
  <c r="L81" i="10"/>
  <c r="V80" i="10"/>
  <c r="U80" i="10"/>
  <c r="T80" i="10"/>
  <c r="S80" i="10"/>
  <c r="L80" i="10"/>
  <c r="V79" i="10"/>
  <c r="U79" i="10"/>
  <c r="T79" i="10"/>
  <c r="S79" i="10"/>
  <c r="L79" i="10"/>
  <c r="V78" i="10"/>
  <c r="U78" i="10"/>
  <c r="T78" i="10"/>
  <c r="S78" i="10"/>
  <c r="W78" i="10" s="1"/>
  <c r="L78" i="10"/>
  <c r="V77" i="10"/>
  <c r="U77" i="10"/>
  <c r="T77" i="10"/>
  <c r="S77" i="10"/>
  <c r="L77" i="10"/>
  <c r="V76" i="10"/>
  <c r="U76" i="10"/>
  <c r="T76" i="10"/>
  <c r="S76" i="10"/>
  <c r="L76" i="10"/>
  <c r="V75" i="10"/>
  <c r="U75" i="10"/>
  <c r="T75" i="10"/>
  <c r="S75" i="10"/>
  <c r="L75" i="10"/>
  <c r="V74" i="10"/>
  <c r="U74" i="10"/>
  <c r="S74" i="10"/>
  <c r="L74" i="10"/>
  <c r="T74" i="10"/>
  <c r="V73" i="10"/>
  <c r="U73" i="10"/>
  <c r="S73" i="10"/>
  <c r="T73" i="10"/>
  <c r="L73" i="10"/>
  <c r="V72" i="10"/>
  <c r="U72" i="10"/>
  <c r="T72" i="10"/>
  <c r="S72" i="10"/>
  <c r="L72" i="10"/>
  <c r="V71" i="10"/>
  <c r="U71" i="10"/>
  <c r="T71" i="10"/>
  <c r="S71" i="10"/>
  <c r="L71" i="10"/>
  <c r="L70" i="10"/>
  <c r="V68" i="10"/>
  <c r="U68" i="10"/>
  <c r="T68" i="10"/>
  <c r="S68" i="10"/>
  <c r="L68" i="10"/>
  <c r="V67" i="10"/>
  <c r="U67" i="10"/>
  <c r="T67" i="10"/>
  <c r="S67" i="10"/>
  <c r="L67" i="10"/>
  <c r="V66" i="10"/>
  <c r="U66" i="10"/>
  <c r="T66" i="10"/>
  <c r="S66" i="10"/>
  <c r="W66" i="10" s="1"/>
  <c r="L66" i="10"/>
  <c r="V65" i="10"/>
  <c r="U65" i="10"/>
  <c r="T65" i="10"/>
  <c r="S65" i="10"/>
  <c r="L65" i="10"/>
  <c r="V64" i="10"/>
  <c r="U64" i="10"/>
  <c r="T64" i="10"/>
  <c r="S64" i="10"/>
  <c r="L64" i="10"/>
  <c r="V63" i="10"/>
  <c r="U63" i="10"/>
  <c r="T63" i="10"/>
  <c r="S63" i="10"/>
  <c r="L63" i="10"/>
  <c r="V62" i="10"/>
  <c r="U62" i="10"/>
  <c r="T62" i="10"/>
  <c r="S62" i="10"/>
  <c r="L62" i="10"/>
  <c r="V61" i="10"/>
  <c r="U61" i="10"/>
  <c r="S61" i="10"/>
  <c r="T61" i="10"/>
  <c r="L61" i="10"/>
  <c r="V60" i="10"/>
  <c r="U60" i="10"/>
  <c r="T60" i="10"/>
  <c r="S60" i="10"/>
  <c r="L60" i="10"/>
  <c r="V58" i="10"/>
  <c r="U58" i="10"/>
  <c r="T58" i="10"/>
  <c r="S58" i="10"/>
  <c r="L58" i="10"/>
  <c r="V57" i="10"/>
  <c r="U57" i="10"/>
  <c r="T57" i="10"/>
  <c r="S57" i="10"/>
  <c r="L57" i="10"/>
  <c r="V56" i="10"/>
  <c r="U56" i="10"/>
  <c r="T56" i="10"/>
  <c r="S56" i="10"/>
  <c r="W56" i="10" s="1"/>
  <c r="L56" i="10"/>
  <c r="V55" i="10"/>
  <c r="U55" i="10"/>
  <c r="T55" i="10"/>
  <c r="S55" i="10"/>
  <c r="L55" i="10"/>
  <c r="V54" i="10"/>
  <c r="U54" i="10"/>
  <c r="T54" i="10"/>
  <c r="S54" i="10"/>
  <c r="L54" i="10"/>
  <c r="V53" i="10"/>
  <c r="U53" i="10"/>
  <c r="T53" i="10"/>
  <c r="S53" i="10"/>
  <c r="W53" i="10" s="1"/>
  <c r="L53" i="10"/>
  <c r="V52" i="10"/>
  <c r="U52" i="10"/>
  <c r="T52" i="10"/>
  <c r="S52" i="10"/>
  <c r="L52" i="10"/>
  <c r="V51" i="10"/>
  <c r="U51" i="10"/>
  <c r="T51" i="10"/>
  <c r="S51" i="10"/>
  <c r="L51" i="10"/>
  <c r="V50" i="10"/>
  <c r="U50" i="10"/>
  <c r="T50" i="10"/>
  <c r="S50" i="10"/>
  <c r="L50" i="10"/>
  <c r="V49" i="10"/>
  <c r="U49" i="10"/>
  <c r="T49" i="10"/>
  <c r="S49" i="10"/>
  <c r="L49" i="10"/>
  <c r="V48" i="10"/>
  <c r="U48" i="10"/>
  <c r="T48" i="10"/>
  <c r="S48" i="10"/>
  <c r="L48" i="10"/>
  <c r="V47" i="10"/>
  <c r="U47" i="10"/>
  <c r="T47" i="10"/>
  <c r="S47" i="10"/>
  <c r="L47" i="10"/>
  <c r="V46" i="10"/>
  <c r="U46" i="10"/>
  <c r="T46" i="10"/>
  <c r="S46" i="10"/>
  <c r="L46" i="10"/>
  <c r="V45" i="10"/>
  <c r="U45" i="10"/>
  <c r="T45" i="10"/>
  <c r="S45" i="10"/>
  <c r="L45" i="10"/>
  <c r="V44" i="10"/>
  <c r="U44" i="10"/>
  <c r="T44" i="10"/>
  <c r="S44" i="10"/>
  <c r="L44" i="10"/>
  <c r="V43" i="10"/>
  <c r="U43" i="10"/>
  <c r="T43" i="10"/>
  <c r="S43" i="10"/>
  <c r="L43" i="10"/>
  <c r="V42" i="10"/>
  <c r="U42" i="10"/>
  <c r="T42" i="10"/>
  <c r="S42" i="10"/>
  <c r="L42" i="10"/>
  <c r="V41" i="10"/>
  <c r="U41" i="10"/>
  <c r="T41" i="10"/>
  <c r="S41" i="10"/>
  <c r="L41" i="10"/>
  <c r="V40" i="10"/>
  <c r="U40" i="10"/>
  <c r="T40" i="10"/>
  <c r="S40" i="10"/>
  <c r="L40" i="10"/>
  <c r="V39" i="10"/>
  <c r="U39" i="10"/>
  <c r="T39" i="10"/>
  <c r="S39" i="10"/>
  <c r="L39" i="10"/>
  <c r="V38" i="10"/>
  <c r="U38" i="10"/>
  <c r="T38" i="10"/>
  <c r="S38" i="10"/>
  <c r="L38" i="10"/>
  <c r="V37" i="10"/>
  <c r="U37" i="10"/>
  <c r="T37" i="10"/>
  <c r="S37" i="10"/>
  <c r="W37" i="10" s="1"/>
  <c r="L37" i="10"/>
  <c r="V35" i="10"/>
  <c r="U35" i="10"/>
  <c r="T35" i="10"/>
  <c r="S35" i="10"/>
  <c r="L35" i="10"/>
  <c r="V34" i="10"/>
  <c r="U34" i="10"/>
  <c r="T34" i="10"/>
  <c r="S34" i="10"/>
  <c r="L34" i="10"/>
  <c r="V33" i="10"/>
  <c r="U33" i="10"/>
  <c r="T33" i="10"/>
  <c r="S33" i="10"/>
  <c r="L33" i="10"/>
  <c r="V32" i="10"/>
  <c r="U32" i="10"/>
  <c r="T32" i="10"/>
  <c r="S32" i="10"/>
  <c r="L32" i="10"/>
  <c r="V31" i="10"/>
  <c r="U31" i="10"/>
  <c r="T31" i="10"/>
  <c r="S31" i="10"/>
  <c r="L31" i="10"/>
  <c r="V30" i="10"/>
  <c r="U30" i="10"/>
  <c r="T30" i="10"/>
  <c r="S30" i="10"/>
  <c r="L30" i="10"/>
  <c r="V29" i="10"/>
  <c r="U29" i="10"/>
  <c r="T29" i="10"/>
  <c r="S29" i="10"/>
  <c r="L29" i="10"/>
  <c r="V28" i="10"/>
  <c r="U28" i="10"/>
  <c r="T28" i="10"/>
  <c r="S28" i="10"/>
  <c r="L28" i="10"/>
  <c r="V27" i="10"/>
  <c r="U27" i="10"/>
  <c r="S27" i="10"/>
  <c r="L27" i="10"/>
  <c r="T27" i="10"/>
  <c r="V26" i="10"/>
  <c r="U26" i="10"/>
  <c r="S26" i="10"/>
  <c r="T26" i="10"/>
  <c r="L26" i="10"/>
  <c r="V25" i="10"/>
  <c r="U25" i="10"/>
  <c r="S25" i="10"/>
  <c r="L25" i="10"/>
  <c r="V24" i="10"/>
  <c r="U24" i="10"/>
  <c r="T24" i="10"/>
  <c r="S24" i="10"/>
  <c r="L24" i="10"/>
  <c r="V23" i="10"/>
  <c r="U23" i="10"/>
  <c r="T23" i="10"/>
  <c r="S23" i="10"/>
  <c r="I23" i="10"/>
  <c r="L23" i="10" s="1"/>
  <c r="V22" i="10"/>
  <c r="U22" i="10"/>
  <c r="T22" i="10"/>
  <c r="S22" i="10"/>
  <c r="L22" i="10"/>
  <c r="V21" i="10"/>
  <c r="U21" i="10"/>
  <c r="T21" i="10"/>
  <c r="S21" i="10"/>
  <c r="L21" i="10"/>
  <c r="V20" i="10"/>
  <c r="U20" i="10"/>
  <c r="S20" i="10"/>
  <c r="L20" i="10"/>
  <c r="V19" i="10"/>
  <c r="U19" i="10"/>
  <c r="T19" i="10"/>
  <c r="S19" i="10"/>
  <c r="L19" i="10"/>
  <c r="V18" i="10"/>
  <c r="U18" i="10"/>
  <c r="S18" i="10"/>
  <c r="L18" i="10"/>
  <c r="T18" i="10"/>
  <c r="V17" i="10"/>
  <c r="U17" i="10"/>
  <c r="T17" i="10"/>
  <c r="S17" i="10"/>
  <c r="L17" i="10"/>
  <c r="U16" i="10"/>
  <c r="S16" i="10"/>
  <c r="V16" i="10"/>
  <c r="T16" i="10"/>
  <c r="L16" i="10"/>
  <c r="V15" i="10"/>
  <c r="U15" i="10"/>
  <c r="T15" i="10"/>
  <c r="S15" i="10"/>
  <c r="I15" i="10"/>
  <c r="L15" i="10" s="1"/>
  <c r="U14" i="10"/>
  <c r="S14" i="10"/>
  <c r="V14" i="10"/>
  <c r="T14" i="10"/>
  <c r="L14" i="10"/>
  <c r="V13" i="10"/>
  <c r="U13" i="10"/>
  <c r="T13" i="10"/>
  <c r="S13" i="10"/>
  <c r="L13" i="10"/>
  <c r="AG12" i="10"/>
  <c r="AF12" i="10"/>
  <c r="V12" i="10"/>
  <c r="U12" i="10"/>
  <c r="T12" i="10"/>
  <c r="S12" i="10"/>
  <c r="L12" i="10"/>
  <c r="AH11" i="10"/>
  <c r="V11" i="10"/>
  <c r="U11" i="10"/>
  <c r="T11" i="10"/>
  <c r="S11" i="10"/>
  <c r="W11" i="10" s="1"/>
  <c r="I11" i="10"/>
  <c r="L11" i="10" s="1"/>
  <c r="AH10" i="10"/>
  <c r="V10" i="10"/>
  <c r="U10" i="10"/>
  <c r="T10" i="10"/>
  <c r="S10" i="10"/>
  <c r="W10" i="10" s="1"/>
  <c r="L10" i="10"/>
  <c r="AH9" i="10"/>
  <c r="V9" i="10"/>
  <c r="U9" i="10"/>
  <c r="T9" i="10"/>
  <c r="S9" i="10"/>
  <c r="L9" i="10"/>
  <c r="V8" i="10"/>
  <c r="U8" i="10"/>
  <c r="T8" i="10"/>
  <c r="S8" i="10"/>
  <c r="L8" i="10"/>
  <c r="V7" i="10"/>
  <c r="U7" i="10"/>
  <c r="T7" i="10"/>
  <c r="S7" i="10"/>
  <c r="L7" i="10"/>
  <c r="AH6" i="10"/>
  <c r="V6" i="10"/>
  <c r="U6" i="10"/>
  <c r="T6" i="10"/>
  <c r="S6" i="10"/>
  <c r="L6" i="10"/>
  <c r="AH5" i="10"/>
  <c r="AH7" i="10" s="1"/>
  <c r="U5" i="10"/>
  <c r="S5" i="10"/>
  <c r="V5" i="10"/>
  <c r="L5" i="10"/>
  <c r="U4" i="10"/>
  <c r="S4" i="10"/>
  <c r="L4" i="10"/>
  <c r="W19" i="10" l="1"/>
  <c r="W129" i="10"/>
  <c r="W145" i="10"/>
  <c r="W114" i="10"/>
  <c r="W163" i="10"/>
  <c r="W24" i="10"/>
  <c r="T20" i="10"/>
  <c r="W20" i="10" s="1"/>
  <c r="W81" i="10"/>
  <c r="W97" i="10"/>
  <c r="W105" i="10"/>
  <c r="W181" i="10"/>
  <c r="W151" i="10"/>
  <c r="W100" i="10"/>
  <c r="W130" i="10"/>
  <c r="W80" i="10"/>
  <c r="W104" i="10"/>
  <c r="W29" i="10"/>
  <c r="W139" i="10"/>
  <c r="W161" i="10"/>
  <c r="W21" i="10"/>
  <c r="W32" i="10"/>
  <c r="W49" i="10"/>
  <c r="W118" i="10"/>
  <c r="W164" i="10"/>
  <c r="W87" i="10"/>
  <c r="W89" i="10"/>
  <c r="W39" i="10"/>
  <c r="W55" i="10"/>
  <c r="W84" i="10"/>
  <c r="W143" i="10"/>
  <c r="W162" i="10"/>
  <c r="W165" i="10"/>
  <c r="W176" i="10"/>
  <c r="W15" i="10"/>
  <c r="W72" i="10"/>
  <c r="W168" i="10"/>
  <c r="W122" i="10"/>
  <c r="W160" i="10"/>
  <c r="W101" i="10"/>
  <c r="W86" i="10"/>
  <c r="W120" i="10"/>
  <c r="W166" i="10"/>
  <c r="W52" i="10"/>
  <c r="W99" i="10"/>
  <c r="W73" i="10"/>
  <c r="W155" i="10"/>
  <c r="W17" i="10"/>
  <c r="W71" i="10"/>
  <c r="W153" i="10"/>
  <c r="W156" i="10"/>
  <c r="W186" i="10"/>
  <c r="W184" i="10"/>
  <c r="W40" i="10"/>
  <c r="W77" i="10"/>
  <c r="W146" i="10"/>
  <c r="W9" i="10"/>
  <c r="W33" i="10"/>
  <c r="W43" i="10"/>
  <c r="W75" i="10"/>
  <c r="W90" i="10"/>
  <c r="W108" i="10"/>
  <c r="W133" i="10"/>
  <c r="AH13" i="10"/>
  <c r="W22" i="10"/>
  <c r="W50" i="10"/>
  <c r="W67" i="10"/>
  <c r="W88" i="10"/>
  <c r="W95" i="10"/>
  <c r="W115" i="10"/>
  <c r="W140" i="10"/>
  <c r="W182" i="10"/>
  <c r="W7" i="10"/>
  <c r="W41" i="10"/>
  <c r="W57" i="10"/>
  <c r="W60" i="10"/>
  <c r="W82" i="10"/>
  <c r="W106" i="10"/>
  <c r="W124" i="10"/>
  <c r="W131" i="10"/>
  <c r="W147" i="10"/>
  <c r="W31" i="10"/>
  <c r="W13" i="10"/>
  <c r="W48" i="10"/>
  <c r="W65" i="10"/>
  <c r="W93" i="10"/>
  <c r="W113" i="10"/>
  <c r="W138" i="10"/>
  <c r="W171" i="10"/>
  <c r="W180" i="10"/>
  <c r="W46" i="10"/>
  <c r="W63" i="10"/>
  <c r="W111" i="10"/>
  <c r="W127" i="10"/>
  <c r="W136" i="10"/>
  <c r="W154" i="10"/>
  <c r="W169" i="10"/>
  <c r="W178" i="10"/>
  <c r="W183" i="10"/>
  <c r="W44" i="10"/>
  <c r="W109" i="10"/>
  <c r="W134" i="10"/>
  <c r="W150" i="10"/>
  <c r="W25" i="10"/>
  <c r="W34" i="10"/>
  <c r="W51" i="10"/>
  <c r="W68" i="10"/>
  <c r="W76" i="10"/>
  <c r="W85" i="10"/>
  <c r="W96" i="10"/>
  <c r="W116" i="10"/>
  <c r="W141" i="10"/>
  <c r="W174" i="10"/>
  <c r="W102" i="10"/>
  <c r="W8" i="10"/>
  <c r="W23" i="10"/>
  <c r="T25" i="10"/>
  <c r="W42" i="10"/>
  <c r="W58" i="10"/>
  <c r="W83" i="10"/>
  <c r="W98" i="10"/>
  <c r="W107" i="10"/>
  <c r="W132" i="10"/>
  <c r="V187" i="10"/>
  <c r="W187" i="10" s="1"/>
  <c r="W12" i="10"/>
  <c r="W123" i="10"/>
  <c r="W172" i="10"/>
  <c r="W30" i="10"/>
  <c r="W47" i="10"/>
  <c r="W64" i="10"/>
  <c r="W92" i="10"/>
  <c r="W112" i="10"/>
  <c r="W137" i="10"/>
  <c r="W6" i="10"/>
  <c r="S190" i="10"/>
  <c r="W38" i="10"/>
  <c r="W54" i="10"/>
  <c r="W79" i="10"/>
  <c r="W103" i="10"/>
  <c r="W119" i="10"/>
  <c r="W121" i="10"/>
  <c r="W128" i="10"/>
  <c r="W144" i="10"/>
  <c r="W170" i="10"/>
  <c r="W179" i="10"/>
  <c r="W188" i="10"/>
  <c r="U190" i="10"/>
  <c r="AH12" i="10"/>
  <c r="W26" i="10"/>
  <c r="W28" i="10"/>
  <c r="W35" i="10"/>
  <c r="W45" i="10"/>
  <c r="W62" i="10"/>
  <c r="W110" i="10"/>
  <c r="W126" i="10"/>
  <c r="W135" i="10"/>
  <c r="T177" i="10"/>
  <c r="W177" i="10" s="1"/>
  <c r="W175" i="10"/>
  <c r="W173" i="10"/>
  <c r="W18" i="10"/>
  <c r="W27" i="10"/>
  <c r="W16" i="10"/>
  <c r="W61" i="10"/>
  <c r="W125" i="10"/>
  <c r="W148" i="10"/>
  <c r="L190" i="10"/>
  <c r="W74" i="10"/>
  <c r="W14" i="10"/>
  <c r="T5" i="10"/>
  <c r="W5" i="10" s="1"/>
  <c r="I190" i="10"/>
  <c r="T4" i="10"/>
  <c r="V4" i="10"/>
  <c r="V190" i="10" l="1"/>
  <c r="AK190" i="10"/>
  <c r="T190" i="10"/>
  <c r="W4" i="10"/>
  <c r="W190" i="10" s="1"/>
</calcChain>
</file>

<file path=xl/comments1.xml><?xml version="1.0" encoding="utf-8"?>
<comments xmlns="http://schemas.openxmlformats.org/spreadsheetml/2006/main">
  <authors>
    <author>Hazelynne Jacinto</author>
  </authors>
  <commentList>
    <comment ref="A43" authorId="0" shapeId="0">
      <text>
        <r>
          <rPr>
            <b/>
            <sz val="9"/>
            <color indexed="81"/>
            <rFont val="Tahoma"/>
            <family val="2"/>
          </rPr>
          <t>Hazelynne Jacinto:</t>
        </r>
        <r>
          <rPr>
            <sz val="9"/>
            <color indexed="81"/>
            <rFont val="Tahoma"/>
            <family val="2"/>
          </rPr>
          <t xml:space="preserve">
</t>
        </r>
      </text>
    </comment>
  </commentList>
</comments>
</file>

<file path=xl/sharedStrings.xml><?xml version="1.0" encoding="utf-8"?>
<sst xmlns="http://schemas.openxmlformats.org/spreadsheetml/2006/main" count="900" uniqueCount="640">
  <si>
    <t>OFFICE</t>
  </si>
  <si>
    <t>Personal Services</t>
  </si>
  <si>
    <t>MOOE</t>
  </si>
  <si>
    <t>Financial Expenses</t>
  </si>
  <si>
    <t xml:space="preserve">Capital Outlay </t>
  </si>
  <si>
    <t>Office of the City Mayor</t>
  </si>
  <si>
    <t>Office of the City Vice Mayor</t>
  </si>
  <si>
    <t>Office of the Sangguniang Panlungsod</t>
  </si>
  <si>
    <t>Office of the City Administrator</t>
  </si>
  <si>
    <t>Office of the City Civil Registrar</t>
  </si>
  <si>
    <t>Office of the City General Services Officer</t>
  </si>
  <si>
    <t>Office of the City Budget Officer</t>
  </si>
  <si>
    <t>Office of the City Accountant</t>
  </si>
  <si>
    <t>Office of the City Treasurer</t>
  </si>
  <si>
    <t>Office of the City Assessor</t>
  </si>
  <si>
    <t>Office of the City Information Officer</t>
  </si>
  <si>
    <t>Office of the City Legal Officer</t>
  </si>
  <si>
    <t>Office of the City Prosecutor</t>
  </si>
  <si>
    <t>Office of the City Judge</t>
  </si>
  <si>
    <t>Office of the City Register of Deeds</t>
  </si>
  <si>
    <t>Office of the City Health Officer</t>
  </si>
  <si>
    <t>Office of the City Agriculturist</t>
  </si>
  <si>
    <t>Office of the City Engineer</t>
  </si>
  <si>
    <t>Puerto Princesa City Slaughterhouse</t>
  </si>
  <si>
    <t>Total</t>
  </si>
  <si>
    <t>First 1000 Days</t>
  </si>
  <si>
    <t xml:space="preserve"> </t>
  </si>
  <si>
    <t>Services for Minors</t>
  </si>
  <si>
    <t>Office of the City Building Official</t>
  </si>
  <si>
    <t>Operation and Management of the City Baywalk</t>
  </si>
  <si>
    <t>City Traffic Management Program</t>
  </si>
  <si>
    <t>Operation of Emergency Call Center Patrol 117</t>
  </si>
  <si>
    <t>Oplan Linis Program</t>
  </si>
  <si>
    <t>Solid Waste Disposal Management Program</t>
  </si>
  <si>
    <t>Public Welfare Assistance</t>
  </si>
  <si>
    <t>Urban Poor Affairs Program</t>
  </si>
  <si>
    <t>GAD Women Sector Program</t>
  </si>
  <si>
    <t>Muslim Affairs Project</t>
  </si>
  <si>
    <t>The LGBT Community Project</t>
  </si>
  <si>
    <t>Puerto Princesa Underground River Operation</t>
  </si>
  <si>
    <t>Operation of Puerto Princesa City Coliseum</t>
  </si>
  <si>
    <t>Operation of PPC Land Transport Terminal</t>
  </si>
  <si>
    <t>Pista Y ang Kagueban</t>
  </si>
  <si>
    <t>Operational Support for Peace and Order Council</t>
  </si>
  <si>
    <t>Operational Support for Katarungang Pambarangay</t>
  </si>
  <si>
    <t>Operational Support for City DILG</t>
  </si>
  <si>
    <t>Operation of LGPMS</t>
  </si>
  <si>
    <t>Operational Support for PDEA</t>
  </si>
  <si>
    <t>Operational Support to PRDP</t>
  </si>
  <si>
    <t>Account Code</t>
  </si>
  <si>
    <t>General Public Services</t>
  </si>
  <si>
    <t>Social Services</t>
  </si>
  <si>
    <t>Economic Services</t>
  </si>
  <si>
    <t>Other Services</t>
  </si>
  <si>
    <t>(Estimate)</t>
  </si>
  <si>
    <t xml:space="preserve">            Total Capital Outlay</t>
  </si>
  <si>
    <t>TOTAL APPROPRIATIONS</t>
  </si>
  <si>
    <t>Object of Expenses</t>
  </si>
  <si>
    <t>MARIA REGINA S. CANTILLO</t>
  </si>
  <si>
    <t>LUCILO R. BAYRON</t>
  </si>
  <si>
    <t>City Budget Officer</t>
  </si>
  <si>
    <t>City Mayor</t>
  </si>
  <si>
    <t>Office of the City Veterinarian</t>
  </si>
  <si>
    <t>Establishment of Child Friendly Barangays</t>
  </si>
  <si>
    <t>Public Order and Safety</t>
  </si>
  <si>
    <t>5-01-01-010</t>
  </si>
  <si>
    <t>1. PROPOSED APPROPRIATIONS, BY OBJECT OF EXPENSES AND BY SECTOR</t>
  </si>
  <si>
    <t>Economic Enterprise</t>
  </si>
  <si>
    <t>A. Current Operating Expenditures</t>
  </si>
  <si>
    <t>1. Personal Services</t>
  </si>
  <si>
    <t>5-01-02-010</t>
  </si>
  <si>
    <t>RA</t>
  </si>
  <si>
    <t>5-01-02-020</t>
  </si>
  <si>
    <t>TA</t>
  </si>
  <si>
    <t>5-01-02-030</t>
  </si>
  <si>
    <t>Clothing/Uniform Allowance</t>
  </si>
  <si>
    <t>5-01-02-040</t>
  </si>
  <si>
    <t>5-01-02-050</t>
  </si>
  <si>
    <t>Laundry Allowance</t>
  </si>
  <si>
    <t>5-01-02-060</t>
  </si>
  <si>
    <t>Honorarium (Medico Legal)</t>
  </si>
  <si>
    <t>5-01-02-100</t>
  </si>
  <si>
    <t>5-01-02-110</t>
  </si>
  <si>
    <t>Longevity Pay</t>
  </si>
  <si>
    <t>5-01-02-120</t>
  </si>
  <si>
    <t>5-01-02-130</t>
  </si>
  <si>
    <t>Year End Bonus</t>
  </si>
  <si>
    <t>5-01-02-140</t>
  </si>
  <si>
    <t>Cash Gift</t>
  </si>
  <si>
    <t>5-01-02-150</t>
  </si>
  <si>
    <t>Other Bonuses and Allowances</t>
  </si>
  <si>
    <t>5-01-02-990</t>
  </si>
  <si>
    <t xml:space="preserve">   Loyalty Cash Bonus</t>
  </si>
  <si>
    <t>5-01-02-991</t>
  </si>
  <si>
    <t xml:space="preserve">   Mid Year Bonus</t>
  </si>
  <si>
    <t>5-01-02-993</t>
  </si>
  <si>
    <t>Personnel Benefit Contributions</t>
  </si>
  <si>
    <t>5-01-03-010</t>
  </si>
  <si>
    <t>5-01-03-020</t>
  </si>
  <si>
    <t>5-01-03-030</t>
  </si>
  <si>
    <t>5-01-03-040</t>
  </si>
  <si>
    <t>Other Personnel Benefits</t>
  </si>
  <si>
    <t>5-01-04-990</t>
  </si>
  <si>
    <t>Total Personal Services</t>
  </si>
  <si>
    <t>2. Maintenance and Other Operating Expenses</t>
  </si>
  <si>
    <t>Travelling Expenses- Local</t>
  </si>
  <si>
    <t>5-02-01-010</t>
  </si>
  <si>
    <t>Travelling Expenses - Foreign</t>
  </si>
  <si>
    <t>5-02-01-020</t>
  </si>
  <si>
    <t>Training Expenses</t>
  </si>
  <si>
    <t>5-02-02-010</t>
  </si>
  <si>
    <t>5-02-03-010</t>
  </si>
  <si>
    <t>Accountable Forms Expenses</t>
  </si>
  <si>
    <t>5-02-03-020</t>
  </si>
  <si>
    <t>5-02-03-050</t>
  </si>
  <si>
    <t>5-02-03-070</t>
  </si>
  <si>
    <t>5-02-03-080</t>
  </si>
  <si>
    <t>5-02-03-090</t>
  </si>
  <si>
    <t>5-02-03-100</t>
  </si>
  <si>
    <t>5-02-03-990</t>
  </si>
  <si>
    <t>Water Expenses</t>
  </si>
  <si>
    <t>5-02-04-010</t>
  </si>
  <si>
    <t>Electricity Expenses</t>
  </si>
  <si>
    <t>5-02-04-020</t>
  </si>
  <si>
    <t>5-02-05-020</t>
  </si>
  <si>
    <t>5-02-05-030</t>
  </si>
  <si>
    <t>5-02-05-040</t>
  </si>
  <si>
    <t>Prizes</t>
  </si>
  <si>
    <t>Survey Expenses</t>
  </si>
  <si>
    <t>5-02-07-010</t>
  </si>
  <si>
    <t>5-02-10-030</t>
  </si>
  <si>
    <t>Other Professional Services</t>
  </si>
  <si>
    <t>Repair &amp; Maint.- Land Improvements</t>
  </si>
  <si>
    <t>5-02-13-020</t>
  </si>
  <si>
    <t>Repair &amp; Maint. - Infrastructure Assets</t>
  </si>
  <si>
    <t>Repair &amp; Maint. - Buildings &amp; Other Structures</t>
  </si>
  <si>
    <t>5-02-13-040</t>
  </si>
  <si>
    <t xml:space="preserve">Repair &amp; Maint.- Machinery &amp; Equipment </t>
  </si>
  <si>
    <t>5-02-13-050</t>
  </si>
  <si>
    <t>Repair &amp; Maint.- Transportation Equipment</t>
  </si>
  <si>
    <t>5-02-13-060</t>
  </si>
  <si>
    <t>5-02-13-070</t>
  </si>
  <si>
    <t>5-02-13-990</t>
  </si>
  <si>
    <t>Financial Assistance to LGU</t>
  </si>
  <si>
    <t>Fidelity Bond Premiums</t>
  </si>
  <si>
    <t>5-02-16-020</t>
  </si>
  <si>
    <t>5-02-99-010</t>
  </si>
  <si>
    <t>5-02-16-030</t>
  </si>
  <si>
    <t>5-02-99-020</t>
  </si>
  <si>
    <t>5-02-99-030</t>
  </si>
  <si>
    <t>5-02-99-040</t>
  </si>
  <si>
    <t>5-02-99-050</t>
  </si>
  <si>
    <t>5-02-99-060</t>
  </si>
  <si>
    <t>5-02-99-070</t>
  </si>
  <si>
    <t>5-02-99-080</t>
  </si>
  <si>
    <t>5-02-99-990</t>
  </si>
  <si>
    <t>Total Current Operating Expenditures</t>
  </si>
  <si>
    <t>B. Financial Expenses</t>
  </si>
  <si>
    <t>C. Capital Outlay</t>
  </si>
  <si>
    <t>Drive Against Professional Squatting Syndicates</t>
  </si>
  <si>
    <t>Program for Indigenous People</t>
  </si>
  <si>
    <t>Persons with Disability Affairs Program</t>
  </si>
  <si>
    <t>Operational Support for City Development Council</t>
  </si>
  <si>
    <t>Love Affair with Nature</t>
  </si>
  <si>
    <t>Operational Support for PLEB</t>
  </si>
  <si>
    <t>Operation of San Rafael Mini City Hall</t>
  </si>
  <si>
    <t>Operation of Napsan Mini City Hall</t>
  </si>
  <si>
    <t>Operation of Macarascas Mini City Hall</t>
  </si>
  <si>
    <t>Operation of Luzviminda Mini City Hall</t>
  </si>
  <si>
    <t>Community-Based Monitoring System</t>
  </si>
  <si>
    <t>Office of the City Population Control Officer</t>
  </si>
  <si>
    <t>City Day Care Services Program</t>
  </si>
  <si>
    <t>Family Strengthening Program</t>
  </si>
  <si>
    <t>Tuloy Aral Walang Sagabal (TAWAG) Project</t>
  </si>
  <si>
    <t>Services for Solo Parent</t>
  </si>
  <si>
    <t>Puerto Princesa City Public Market</t>
  </si>
  <si>
    <t>Office of the City Tourism Officer</t>
  </si>
  <si>
    <t>Operation of Tagkawayan Beach</t>
  </si>
  <si>
    <t>Office of the City Internal Auditor</t>
  </si>
  <si>
    <t>Overtime Pay and Night pay</t>
  </si>
  <si>
    <t>5-02-06-020</t>
  </si>
  <si>
    <t>Repair &amp; Maint. - Furniture &amp; Fixtures</t>
  </si>
  <si>
    <t>Repair &amp; Maint. - Other Property Plant and Eqpt.</t>
  </si>
  <si>
    <t>Membership Dues &amp; Contributions to Org.</t>
  </si>
  <si>
    <t>Local Youth Development Office</t>
  </si>
  <si>
    <t>PPC Molecular and Diagnostic Laboratory</t>
  </si>
  <si>
    <t>Support to Red Cross for Processing Fee of Blood Units</t>
  </si>
  <si>
    <t>Supplementary Feeding Program</t>
  </si>
  <si>
    <t>Puerto Princesa Hemodialysis Assistance Program</t>
  </si>
  <si>
    <t>Bantay Pawikan (Marine Turtle Protection and Conservation)</t>
  </si>
  <si>
    <t>Small Infrastructure Projects</t>
  </si>
  <si>
    <t>Cultural Tourism Program For Indigenous People</t>
  </si>
  <si>
    <t>Office of the City Architect</t>
  </si>
  <si>
    <t>PERA</t>
  </si>
  <si>
    <t>Subsistence Allowance (CHO/Popcom/Vet)</t>
  </si>
  <si>
    <t xml:space="preserve">                                      (CSWD)</t>
  </si>
  <si>
    <t>Hazard Pay (CHO/Popcom/Vet)</t>
  </si>
  <si>
    <t xml:space="preserve">                   (CSWD)</t>
  </si>
  <si>
    <t xml:space="preserve">   Life and Retirement Insurance Premiums</t>
  </si>
  <si>
    <t xml:space="preserve">   Pag-ibig Contributions</t>
  </si>
  <si>
    <t xml:space="preserve">    Philhealth Contributions</t>
  </si>
  <si>
    <t xml:space="preserve">   Employees Compensation Insurance Prem</t>
  </si>
  <si>
    <t xml:space="preserve">   Terminal Leave Benefits</t>
  </si>
  <si>
    <t>5-01-04-030</t>
  </si>
  <si>
    <t xml:space="preserve">   Vacation and Sick Leave Benefits</t>
  </si>
  <si>
    <t xml:space="preserve">    Productivity Enhancement Incentives</t>
  </si>
  <si>
    <t>Office Supplies Expenses</t>
  </si>
  <si>
    <t>Non-Accountable Forms Expenses</t>
  </si>
  <si>
    <t>5-02-03-030</t>
  </si>
  <si>
    <t>Animal/Zoological Supplies Expenses</t>
  </si>
  <si>
    <t>5-02-03-040</t>
  </si>
  <si>
    <t>Food Supplies Expenses</t>
  </si>
  <si>
    <t>Welfare Good Expenses</t>
  </si>
  <si>
    <t>5-02-03-060</t>
  </si>
  <si>
    <t>Drugs and Medicines Expenses</t>
  </si>
  <si>
    <t>Medical, Dental and Lab. Supplies Expenses</t>
  </si>
  <si>
    <t>Fuel, Oil and Lubricants Expenses</t>
  </si>
  <si>
    <t>Agricultural and Marine Supplies Expenses</t>
  </si>
  <si>
    <t>Military, Police &amp; Traffic Supplies Expenses</t>
  </si>
  <si>
    <t>5-02-03-120</t>
  </si>
  <si>
    <t>Other Supplies and Materials Expenses</t>
  </si>
  <si>
    <t>Postage and Courier Expenses</t>
  </si>
  <si>
    <t>5-02-05-010</t>
  </si>
  <si>
    <t>Telephone Expenses - Landline</t>
  </si>
  <si>
    <t>Telephone Expenses - Mobile</t>
  </si>
  <si>
    <t>5-02-05-021</t>
  </si>
  <si>
    <t>Internet Subscription Expenses</t>
  </si>
  <si>
    <t>Cable, Satellite, Telegraph, and Radio Expenses</t>
  </si>
  <si>
    <t>Extraordinary and Miscellaneous Expenses</t>
  </si>
  <si>
    <t>Consultancy Services</t>
  </si>
  <si>
    <t>5-02-11-030</t>
  </si>
  <si>
    <t>5-02-11-040</t>
  </si>
  <si>
    <t>5-02-13-030</t>
  </si>
  <si>
    <t>5-02-14-030</t>
  </si>
  <si>
    <t>Insurance Expenses</t>
  </si>
  <si>
    <t>Advertising Expenses</t>
  </si>
  <si>
    <t>Printing and Binding Expenses</t>
  </si>
  <si>
    <t>Representation Expenses</t>
  </si>
  <si>
    <t>Transportation &amp; Delivery Expenses</t>
  </si>
  <si>
    <t>Rent/Lease Expenses</t>
  </si>
  <si>
    <t>Subscription Expenses</t>
  </si>
  <si>
    <t>Donations</t>
  </si>
  <si>
    <t>Other Maintenance and Operating Expenses</t>
  </si>
  <si>
    <t>Textbook &amp; Instructional Materials Expenses</t>
  </si>
  <si>
    <t>5-02-03-110</t>
  </si>
  <si>
    <t>Environment/Sanitary Services</t>
  </si>
  <si>
    <t>5-02-12-010</t>
  </si>
  <si>
    <t>Operational Support to Council Against Professional Squatting Syndicates</t>
  </si>
  <si>
    <t xml:space="preserve">Burial Assistance for Indigent </t>
  </si>
  <si>
    <t>Pista Na Pasko Pa sa Lungsod</t>
  </si>
  <si>
    <t>Operational Support for City Mining Regulatory Board</t>
  </si>
  <si>
    <t xml:space="preserve">Student Assistance Program </t>
  </si>
  <si>
    <t xml:space="preserve">Balayong People's Park Management </t>
  </si>
  <si>
    <t>Balayong Festival (PPC Founding Anniversary)</t>
  </si>
  <si>
    <t>Business One Stop Shop (BOSS)</t>
  </si>
  <si>
    <t xml:space="preserve">Provision for New Organizational Structure and Staffing Pattern of the City Government of Puerto Princesa </t>
  </si>
  <si>
    <t>Legislative Research Enhancement Program</t>
  </si>
  <si>
    <t xml:space="preserve">Operation of Expanded Local Finance Committee </t>
  </si>
  <si>
    <t xml:space="preserve">Public Auction of Delinquent Properties Project </t>
  </si>
  <si>
    <t>2023 to 2024 Data Cleansing Project</t>
  </si>
  <si>
    <t>Universal Health Care</t>
  </si>
  <si>
    <t>PPC People Protection Unit (I Care You Project)</t>
  </si>
  <si>
    <t>Aid to Individuals in Crisis Situation</t>
  </si>
  <si>
    <t>Unlad Kabataan Program</t>
  </si>
  <si>
    <t>Capability Building for Stakeholders on Basic and Intermediate Sign Language</t>
  </si>
  <si>
    <t>Comprehensive Local Integration Program for Rebel Returnees (CLIP)</t>
  </si>
  <si>
    <t>Operational Support to Centers for CAR and CICL</t>
  </si>
  <si>
    <t>Sustainable Livelihood Program (SLP)</t>
  </si>
  <si>
    <t>Operational Support to the City Committee on Anti-Trafficking/Violence Against Women and their Children (CCAT-VAWC)</t>
  </si>
  <si>
    <t>Operational Support for Council for the Protection of Children</t>
  </si>
  <si>
    <t>Bayanihan para sa Barangay</t>
  </si>
  <si>
    <t>Development of Mangingisda and Luzviminda Agricultural Center as Natural Orchard Farm</t>
  </si>
  <si>
    <t>Operation/Maintenance of Tilapia Hatchery, Seaweeds Nursery and Aquaponics Demonstration Project</t>
  </si>
  <si>
    <t>Organic Agriculture in Support to Community and Urban Gardening</t>
  </si>
  <si>
    <t>Development of Rural Agricultural Center</t>
  </si>
  <si>
    <t>Provision of Farm Irrigation Support Project</t>
  </si>
  <si>
    <t>Sustaining Livelihood Through Livestock Production Program</t>
  </si>
  <si>
    <t>Maintenance of City and Barangay Roads</t>
  </si>
  <si>
    <t xml:space="preserve">Community-Based Sustainable Tourism (CBST) Gear-Up Program </t>
  </si>
  <si>
    <t>Ceiling</t>
  </si>
  <si>
    <t>Proposed</t>
  </si>
  <si>
    <t>Remarks</t>
  </si>
  <si>
    <t>(Excess)</t>
  </si>
  <si>
    <t xml:space="preserve">Remarks </t>
  </si>
  <si>
    <t>PS</t>
  </si>
  <si>
    <t>FE</t>
  </si>
  <si>
    <t>CO</t>
  </si>
  <si>
    <t>included CMO: envi guarantee fund</t>
  </si>
  <si>
    <t xml:space="preserve">Remove: </t>
  </si>
  <si>
    <t>OK</t>
  </si>
  <si>
    <t xml:space="preserve">no submission; as is </t>
  </si>
  <si>
    <t>Extreme Water Festival</t>
  </si>
  <si>
    <t>Shootfest Festival (Shooting Competition)</t>
  </si>
  <si>
    <t xml:space="preserve">Subaraw National Shooting Competition (Level III Qualifier) </t>
  </si>
  <si>
    <t>Extreme Dragon Boat Competition</t>
  </si>
  <si>
    <t>drrm</t>
  </si>
  <si>
    <t>mooe</t>
  </si>
  <si>
    <t>co</t>
  </si>
  <si>
    <t>Mayor LRB Motocross Competition &amp; Extreme Enduro Cross</t>
  </si>
  <si>
    <t>PILLAR A</t>
  </si>
  <si>
    <t>City PESO/Training on Driving NC II</t>
  </si>
  <si>
    <t>PILLAR B</t>
  </si>
  <si>
    <t>PILLAR C</t>
  </si>
  <si>
    <t>ok</t>
  </si>
  <si>
    <t>remove'</t>
  </si>
  <si>
    <t xml:space="preserve">none submitted </t>
  </si>
  <si>
    <t>transferred to regular</t>
  </si>
  <si>
    <t xml:space="preserve">incorporate with regular; Election Expense Reserve under CMO </t>
  </si>
  <si>
    <t>no proposal</t>
  </si>
  <si>
    <t>for 2022 purchase</t>
  </si>
  <si>
    <t>extracted from regular</t>
  </si>
  <si>
    <t>incorporated with regular</t>
  </si>
  <si>
    <t>to Subaraw</t>
  </si>
  <si>
    <t>incorporated to regular - MOE (+100k)</t>
  </si>
  <si>
    <t>20% DF</t>
  </si>
  <si>
    <t xml:space="preserve">DRRMC </t>
  </si>
  <si>
    <t xml:space="preserve">Prepared by: </t>
  </si>
  <si>
    <t xml:space="preserve">Sanggunian </t>
  </si>
  <si>
    <t xml:space="preserve">Civil Security Group (CSG) </t>
  </si>
  <si>
    <t xml:space="preserve">Disaster Response Trainings for Civil Security (CDRRMF) </t>
  </si>
  <si>
    <t>Operational Support to City PNP Station</t>
  </si>
  <si>
    <t xml:space="preserve">Operational Support for Fire Protection Bureau </t>
  </si>
  <si>
    <t xml:space="preserve">Operational Support for Performance Management Team (PMT) </t>
  </si>
  <si>
    <t xml:space="preserve">Subaraw Biodiversity Festival  </t>
  </si>
  <si>
    <t>Hosting of International Dragon Boat</t>
  </si>
  <si>
    <t>USAID CHANGE Project Counterpart</t>
  </si>
  <si>
    <t xml:space="preserve">Youth First Aid and Disaster Response Program (CDRRMF) </t>
  </si>
  <si>
    <t>Operational Support to City People's Council</t>
  </si>
  <si>
    <t>Operational Support for City COMELEC</t>
  </si>
  <si>
    <t xml:space="preserve">Operational Support to BJMP </t>
  </si>
  <si>
    <t>Provision for Clothing/Uniform Allowance Increase</t>
  </si>
  <si>
    <t>Ugnayan sa Barangay Project</t>
  </si>
  <si>
    <t>Strengthening GAD Focal System Office</t>
  </si>
  <si>
    <t>City Cooperative Development Services</t>
  </si>
  <si>
    <t xml:space="preserve">Disaster Risk Reduction and Management Office </t>
  </si>
  <si>
    <t xml:space="preserve">Disaster Risk Reduction Management Center (CDRRMF) </t>
  </si>
  <si>
    <t xml:space="preserve">Upgrading, Activation and Maintenance of EOC (CDRRMF) </t>
  </si>
  <si>
    <t xml:space="preserve">Early Warning System Enhancement Program (CDRRMF) </t>
  </si>
  <si>
    <t xml:space="preserve">Capacity Building Program for Responders, Communities and Private Sector (CDRRMF) </t>
  </si>
  <si>
    <t xml:space="preserve">Community Affairs Office </t>
  </si>
  <si>
    <t xml:space="preserve">Radio Communication Office </t>
  </si>
  <si>
    <t>City Management Information System Office</t>
  </si>
  <si>
    <t>Bids and Awards Committee Secretariat and Procurement Planning Office</t>
  </si>
  <si>
    <t xml:space="preserve">Business Permits and Licensing Office </t>
  </si>
  <si>
    <t>Library Services Office</t>
  </si>
  <si>
    <t xml:space="preserve">City Sports Office </t>
  </si>
  <si>
    <t>City Public Employment Services Office</t>
  </si>
  <si>
    <t>Housing Development Office</t>
  </si>
  <si>
    <t>Local Economic and Development Management Office and Negosyo Center</t>
  </si>
  <si>
    <t xml:space="preserve">Office of the Secretary to the Sangguniang Panlungsod </t>
  </si>
  <si>
    <t>Office of the City Human Resource Management Officer</t>
  </si>
  <si>
    <t xml:space="preserve">Office of the City Planning and Development Coordinator </t>
  </si>
  <si>
    <t>Civil Registry Database Build-Up Program</t>
  </si>
  <si>
    <t>Transcribing of Ancient Civil Registry Records</t>
  </si>
  <si>
    <t>Support to Property and Supply Management Section, Records Unit, Inventory and Disposal Unit</t>
  </si>
  <si>
    <t xml:space="preserve">Disaster Response Training for GSO Personnel (CDRRMF) </t>
  </si>
  <si>
    <t>Examination of Books of Accounts and Pertinent Records of Businessmen</t>
  </si>
  <si>
    <t>Digitizing Archival Physical Records of the Assessment Records Management Division and the Building and Other Improvements Appraisal and Assessment Division</t>
  </si>
  <si>
    <t xml:space="preserve">Community Environment and Natural Resource Office Proof of Ownership of Land, Office of the City Assessor Data Cleansing and Land Titling and Office of the City Treasurer Public Auction Sale of Delinquent Real Properties Joint Endeavor </t>
  </si>
  <si>
    <t>Office of the Commission on Audit - City Auditor</t>
  </si>
  <si>
    <t>Office of the Commission on Audit - Supervising Auditor Group-K</t>
  </si>
  <si>
    <t xml:space="preserve">Risk Communication Program (CDRRMF) </t>
  </si>
  <si>
    <t>Operation of Halfway Home Drop-In Center</t>
  </si>
  <si>
    <t>Drug Reformation and Community-Based Drug Rehabilitation Program</t>
  </si>
  <si>
    <t>STI HIV AIDS Prevention and Control Program/Operation of Social Hygiene Clinic</t>
  </si>
  <si>
    <t>Operations of Satellite Clinic and Birthing Facilities</t>
  </si>
  <si>
    <t>Health Promotions Unit</t>
  </si>
  <si>
    <t>Medical and Dental Outreach Program (Tarabidan sa Kalusugan)</t>
  </si>
  <si>
    <t>City Epidemiology Surveillance Unit</t>
  </si>
  <si>
    <t xml:space="preserve">Health Emergency Response Management and Preparedness Operations (CDRRMF) </t>
  </si>
  <si>
    <t>Office of the City Nutritionist</t>
  </si>
  <si>
    <t>Office of the City Social Welfare and Development Officer</t>
  </si>
  <si>
    <t>After Care to Drug Surrenderers</t>
  </si>
  <si>
    <t xml:space="preserve">Establishment of Recovery, Rehabilitation and Reintegration Program for Trafficked Persons, VAWC Survivors and Cases (RRRPTP) </t>
  </si>
  <si>
    <t xml:space="preserve">Operational Support for 4Ps and SLP Program (Including Exited Beneficiaries) </t>
  </si>
  <si>
    <t xml:space="preserve">Disaster Preparedness Camp Coordination and Management thru CSWD (CDRRMF) </t>
  </si>
  <si>
    <t xml:space="preserve">Disaster Response and Early Recovery thru CSWD (CDRRMF) </t>
  </si>
  <si>
    <t xml:space="preserve">Emergency Awareness and Preparedness Orientation for PWD (CDRRMF) </t>
  </si>
  <si>
    <t>Senior Citizen Assitance Program/OSCA</t>
  </si>
  <si>
    <t>Agricultural Trading Center</t>
  </si>
  <si>
    <t>Development of Community Based Production to Marketing of Lowland Vegetables thru Barangay Clustering and Services</t>
  </si>
  <si>
    <t xml:space="preserve">Sustainable Income Generating Project Support for Fisherfolks </t>
  </si>
  <si>
    <t>Office of the City Environment and Natural Resources Officer</t>
  </si>
  <si>
    <t>Establishment of Caiholo Ecosystems Management Zone (CEMZ) Phase II</t>
  </si>
  <si>
    <t>Puerto Princesa City Environmental Protection Task Force</t>
  </si>
  <si>
    <t>Cleopatra's Needle Critical Habitat Project</t>
  </si>
  <si>
    <t>Updating and Implementation of Cleopatra's Needle Critical Habitat Management Plan (CDRRMF)</t>
  </si>
  <si>
    <t>Air Quality Monitoring System (CDRRMF)</t>
  </si>
  <si>
    <t>Development Program for Disaster Waste Management (CDRRMF)</t>
  </si>
  <si>
    <t>Operation of Asphalt and Concrete Batching Plant</t>
  </si>
  <si>
    <t>Operation of Puerto Princesa City Cemetery at Brgy. Sta. Lourdes</t>
  </si>
  <si>
    <t xml:space="preserve">Materials and Quality Control </t>
  </si>
  <si>
    <t>Flood and Landslide Risk Management Program (CDRRMF)</t>
  </si>
  <si>
    <t>Completion of Kamuning Public Market Site Development (Road, Parking, Sidewalk and Drainage), Barangay Kamuning</t>
  </si>
  <si>
    <t xml:space="preserve">Site Development of Baywalk Public Market (Road, Parking, Sidewalk and Drainage) </t>
  </si>
  <si>
    <t>Completion of Macarascas Mini City Hall Perimeter Fence</t>
  </si>
  <si>
    <t>Completion of Irawan Agri-Trading Center Fence</t>
  </si>
  <si>
    <t xml:space="preserve">Site Development of Napsan Mini City Hall (Road, Parking, Sidewalk and Drainage) </t>
  </si>
  <si>
    <t xml:space="preserve">Site Development of Macarascas Mini City Hall (Road, Parking, Sidewalk and Drainage) </t>
  </si>
  <si>
    <t xml:space="preserve">Site Development of Salvacion Public Market (Road, Parking, Sidewalk and Drainage) </t>
  </si>
  <si>
    <t xml:space="preserve">Construction of Kamuning Public Market Perimeter Fence and Landscape </t>
  </si>
  <si>
    <t>Construction of New City Cemetery Phase V</t>
  </si>
  <si>
    <t>Construction of New Muslim Cemetery Perimeter Fence, Barangay San Jose</t>
  </si>
  <si>
    <t xml:space="preserve">Concreting of Road Leading to Balsahan River, Barangay Iwahig </t>
  </si>
  <si>
    <t xml:space="preserve">Concreting of Access Road to Ubaldo Conde High School, Barangay Manalo </t>
  </si>
  <si>
    <t>Replacement/Concreting of Manalo Extension (Fernandez to Abrea Road) Phase II, Barangay Milagrosa</t>
  </si>
  <si>
    <t>Concreting/Completion of Cactus Road with Drainage System, Barangay Sta. Monica</t>
  </si>
  <si>
    <t xml:space="preserve">Concreting/Completion of Perimeter Road at Magbanua Elementary School, Barangay San Pedro </t>
  </si>
  <si>
    <t>Concreting of Caramuran Extension at Purok El Rancho, Barangay Sta. Monica</t>
  </si>
  <si>
    <t>Concreting of Road Networks at Medina Relocation Site, Barangay Sicsican</t>
  </si>
  <si>
    <t>Concreting of Arcinas Road with Drainage System beside Provincial PNP Station, Barangay Tiniguiban</t>
  </si>
  <si>
    <t>Concreting of Road Network at Engineering/Architecture Building and GSO Warehouse, Barangay Sta. Monica</t>
  </si>
  <si>
    <t>Concreting of Laban - Buesa Road (Interior Casuy Road), Barangay Sta. Monica</t>
  </si>
  <si>
    <t>Concreting of Felimon Lagan Road (Interior Hagedorn-Libis Road), Barangay San Pedro</t>
  </si>
  <si>
    <t xml:space="preserve">Concreting of VISAPA Road 1 with Drainage System, Barangay Irawan </t>
  </si>
  <si>
    <t>Road Reblocking of Paduga Road (National Highway to Sampaloc Street), Barangay Sta. Monica</t>
  </si>
  <si>
    <t>Road Reblocking of Salve Regina Road, Barangay Tiniguiban</t>
  </si>
  <si>
    <t>Road Reblocking of Parangue Road, Barangay Sicsican</t>
  </si>
  <si>
    <t>Road Reblocking of Manalo Street (H. Mendoza Street to Fernandez Street)</t>
  </si>
  <si>
    <t xml:space="preserve">Asphalt Overlay of Burgos Street, Various Barangays </t>
  </si>
  <si>
    <t>Asphalt Overlay of H. Mendoza Street</t>
  </si>
  <si>
    <t>Asphalt Overlay of Palanca Road</t>
  </si>
  <si>
    <t>Asphalt Overlay of E. Valencia Street</t>
  </si>
  <si>
    <t>Asphalt Overlay of City PNP Entrance</t>
  </si>
  <si>
    <t xml:space="preserve">Concreting of Katarungan Road (Runway to Baltan Catholic Church) </t>
  </si>
  <si>
    <t>Concreting of Access Road to Martha Ville Subdivision, Barangay Irawan</t>
  </si>
  <si>
    <t>Concreting of A. San Juan Road (Libis Road to Kalikasan Homes), Barangay San Pedro</t>
  </si>
  <si>
    <t xml:space="preserve">10% PRDP Counterpart - FMR Town Site, Macarascas to Purok Kabairan, Barangay Manalo </t>
  </si>
  <si>
    <t>Concreting of Farm-to-Market Road Leading to Bisor Phase II, Barangay Bacungan</t>
  </si>
  <si>
    <t>Concreting/Completion of FMR from Purok Anonang to Purok Star Apple (Verosel), Barangay Sicsican</t>
  </si>
  <si>
    <t>Concreting of Farm-to-Market Road Phase II in Barangay Marufinas</t>
  </si>
  <si>
    <t>Concreting of Puting Buhangin Farm-to-Market Road, Barangay Mangingisda</t>
  </si>
  <si>
    <t>Construction of Hanging Bridge at Purok 5, Barangay Inagawan-Sub Colony</t>
  </si>
  <si>
    <t>Construction of Hanging Bridge No. 2 at Sitio Tagnaya</t>
  </si>
  <si>
    <t>Completion of Busngol RC Box Culvert (Concreting of Approach and Slope Protection), Barangay Sta. Lourdes</t>
  </si>
  <si>
    <t>Completion of Sidewalk and Slope Protection at Balayong People's Park</t>
  </si>
  <si>
    <t>Completion of Sidewalk, Curb and Gutter at Suha Road, Barangay San Jose</t>
  </si>
  <si>
    <t>Construction of Loading and Unloading Bay along Manalo Street (PNS, PSU-LES and PP Pilot ES)</t>
  </si>
  <si>
    <t>Construction of Slope Protection at Maoyon Bridge, Barangay Maoyon</t>
  </si>
  <si>
    <t>Rehabilitation of Water Supply System, Barangay Bagong Bayan</t>
  </si>
  <si>
    <t>Development of Level III Water System in Barangay Maoyon and Manalo</t>
  </si>
  <si>
    <t>Rehabilitation/Improvement of Plaza Cuartel (Fence, Gate, Landscape, Public Toilet, Admin Office, Information, Monument, and Amphitheater with Stage) at Barangay Liwanag</t>
  </si>
  <si>
    <t>Construction of Two-Storey PNP Building, Bgy. Luzviminda</t>
  </si>
  <si>
    <t>Renovation of Old Terminal Building - Offices, Barangay San Jose</t>
  </si>
  <si>
    <t xml:space="preserve">Completion of City Engineering and Architecture Building (Fixture, Office Furniture) </t>
  </si>
  <si>
    <t>Construction of Standard Day Care Center at Barangay Kamuning</t>
  </si>
  <si>
    <t xml:space="preserve">Construction of Standard Day Care Center at Purok Manturon, Barangay Cabayugan </t>
  </si>
  <si>
    <t>Construction of Standard Day Care Center, Barangay Manalo</t>
  </si>
  <si>
    <t>Construction of Standard Day Care Center at Barangay Sta. Cruz</t>
  </si>
  <si>
    <t xml:space="preserve">Completion of Public Market at Barangay Matahimik </t>
  </si>
  <si>
    <t>Construction of Salvacion Public Market Phase II (Water Supply Drilling, Mechanical and Scaling and Deboning Area)</t>
  </si>
  <si>
    <t>Completion of Multi-Purpose Building, Bgy. Tagumpay</t>
  </si>
  <si>
    <t>Construction of Buenavista Wharf Extension</t>
  </si>
  <si>
    <t>Construction of Bagong Bayan Wharf Extension</t>
  </si>
  <si>
    <t>Construction of Covered Gym at Tiniguiban Elementary School, Barangay Tiniguiban</t>
  </si>
  <si>
    <t>Construction of Covered Gym at Employees Village, Barangay San Jose</t>
  </si>
  <si>
    <t>Completion of Bus and Jeepney Terminal (Covered Walk, Fix Louvers, Guardhouse, Tiles, Food Stalls &amp; Gates)</t>
  </si>
  <si>
    <t>Completion of GSO Compound (Cement Storage, Driveway, Fence and Gate), Barangay Sta. Monica</t>
  </si>
  <si>
    <t>Supply and Installation (Aircon) of Napsan Satellite Clinic</t>
  </si>
  <si>
    <t>Construction of San Rafael Mini City Hall Revenue Enhancement One-Stop-Shop</t>
  </si>
  <si>
    <t>Construction of Luzviminda Mini City Hall Revenue Enhancement One-Stop-Shop</t>
  </si>
  <si>
    <t xml:space="preserve">Construction of Napsan Mini City Hall Revenue Enhancement One-Stop-Shop </t>
  </si>
  <si>
    <t xml:space="preserve">Construction of Macarascas Mini City Hall Revenue Enhancement One-Stop-Shop </t>
  </si>
  <si>
    <t>Completion of Staff House, Gintong Butil Farm, Barangay Sta. Lucia</t>
  </si>
  <si>
    <t xml:space="preserve">Construction of Bus Station Shed, Barangay Manggahan (Human Settlement) </t>
  </si>
  <si>
    <t xml:space="preserve">Construction of Bus Station Shed, Tiniguiban Elementary School </t>
  </si>
  <si>
    <t>Replacement/Construction of New Antenna Tower of the City Radio Communication, Barangay Sta. Monica</t>
  </si>
  <si>
    <t>Other Development Projects</t>
  </si>
  <si>
    <t>Office of the City Engineer - Motorpool</t>
  </si>
  <si>
    <t>Operation of City Band, Choir and Banwa</t>
  </si>
  <si>
    <t xml:space="preserve">Tourism Stakeholders Safety and Rescue Program (CDRRMF) </t>
  </si>
  <si>
    <t>City Fishport Management Office</t>
  </si>
  <si>
    <t>CY 2024 New Appropriations, by Office</t>
  </si>
  <si>
    <t xml:space="preserve">P/P/A 7. 20% DEVELOPMENT FUND PROJECTS </t>
  </si>
  <si>
    <t>APPROPRIATION LANGUAGE</t>
  </si>
  <si>
    <t>Object of Expenditure</t>
  </si>
  <si>
    <t>Past Year Expenditures</t>
  </si>
  <si>
    <t>Current Year Expenditures</t>
  </si>
  <si>
    <t>Budget Year Expenditures 2024</t>
  </si>
  <si>
    <t>First Semester</t>
  </si>
  <si>
    <t>Second Semester</t>
  </si>
  <si>
    <t>(Actual)</t>
  </si>
  <si>
    <t>(Estimates)</t>
  </si>
  <si>
    <t xml:space="preserve"> (Estimates) </t>
  </si>
  <si>
    <t>2.0 Capital Outlay</t>
  </si>
  <si>
    <t xml:space="preserve">             Land Improvements</t>
  </si>
  <si>
    <t xml:space="preserve">               Other Land Improvements</t>
  </si>
  <si>
    <t>1-07-02-990</t>
  </si>
  <si>
    <t xml:space="preserve">                 - Completion of Kamuning Public Market Site Development</t>
  </si>
  <si>
    <t xml:space="preserve">                 (Road, Parking, Sidewalk and Drainage), Barangay Kamuning</t>
  </si>
  <si>
    <t xml:space="preserve">                 - Site Development of Baywalk Public Market (Road, Parking, </t>
  </si>
  <si>
    <t xml:space="preserve">                 Sidewalk and Drainage) </t>
  </si>
  <si>
    <t xml:space="preserve">                 - Completion of Macarascas Mini City Hall Perimeter </t>
  </si>
  <si>
    <t xml:space="preserve">                 Fence </t>
  </si>
  <si>
    <t xml:space="preserve">                 - Completion of Irawan Agri-Trading Center Fence</t>
  </si>
  <si>
    <t xml:space="preserve">                 - Site Development of Napsan Mini City Hall (Road, </t>
  </si>
  <si>
    <t xml:space="preserve">                 Parking, Sidewalk and Drainage) </t>
  </si>
  <si>
    <t xml:space="preserve">                 - Site Development of Macarascas Mini City Hall (Road, </t>
  </si>
  <si>
    <t xml:space="preserve">                 - Site Development of Salvacion Public Market (Road, </t>
  </si>
  <si>
    <t xml:space="preserve">                 - Construction of Kamuning Public Market Perimeter </t>
  </si>
  <si>
    <t xml:space="preserve">                 Fence and Landscape </t>
  </si>
  <si>
    <t xml:space="preserve">                 - Construction of New City Cemetery Phase V</t>
  </si>
  <si>
    <t xml:space="preserve">                 - Construction of New Muslim Cemetery Perimeter </t>
  </si>
  <si>
    <t xml:space="preserve">                 Fence, Barangay San Jose</t>
  </si>
  <si>
    <t xml:space="preserve">             Infrastructure Assets</t>
  </si>
  <si>
    <t xml:space="preserve">               Road Networks</t>
  </si>
  <si>
    <t>1-07-03-010</t>
  </si>
  <si>
    <t xml:space="preserve">                 - Concreting of Road Leading to Balsahan River, Barangay Iwahig </t>
  </si>
  <si>
    <t xml:space="preserve">                 - Concreting of Access Road to Ubaldo Conde High </t>
  </si>
  <si>
    <t xml:space="preserve">                 School, Barangay Manalo </t>
  </si>
  <si>
    <t xml:space="preserve">                 - Replacement/Concreting of Manalo Extension </t>
  </si>
  <si>
    <t xml:space="preserve">                 (Fernandez to Abrea Road) Phase II, Barangay Milagrosa</t>
  </si>
  <si>
    <t xml:space="preserve">                 - Concreting/Completion of Cactus Road with Drainage</t>
  </si>
  <si>
    <t xml:space="preserve">                 System, Barangay Sta. Monica</t>
  </si>
  <si>
    <t xml:space="preserve">                 - Concreting/Completion of Perimeter Road at Magbanua</t>
  </si>
  <si>
    <t xml:space="preserve">                 Elementary School, Barangay San Pedro </t>
  </si>
  <si>
    <t xml:space="preserve">                 - Concreting of Caramuran Extension at Purok El Rancho,  </t>
  </si>
  <si>
    <t xml:space="preserve">                 Barangay Sta. Monica</t>
  </si>
  <si>
    <t xml:space="preserve">                 - Concreting of Road Networks at Medina Relocation </t>
  </si>
  <si>
    <t xml:space="preserve">                 Site, Barangay Sicsican</t>
  </si>
  <si>
    <t xml:space="preserve">                 - Concreting of Arcinas Road with Drainage System </t>
  </si>
  <si>
    <t xml:space="preserve">                 beside Provincial PNP Station, Barangay Tiniguiban</t>
  </si>
  <si>
    <t xml:space="preserve">                 - Concreting of Road Network at Engineering/Architecture</t>
  </si>
  <si>
    <t xml:space="preserve">                 Building and GSO Warehouse, Barangay Sta. Monica</t>
  </si>
  <si>
    <t xml:space="preserve">                 - Concreting of Laban-Buesa Road (Interior Casuy Road), </t>
  </si>
  <si>
    <t xml:space="preserve">                 - Concreting of Felimon Lagan Road (Interior Hagedorn-</t>
  </si>
  <si>
    <t xml:space="preserve">                 Libis Road), Barangay San Pedro</t>
  </si>
  <si>
    <t xml:space="preserve">                 - Concreting of VISAPA Road 1 with Drainage System, </t>
  </si>
  <si>
    <t xml:space="preserve">                 Barangay Irawan </t>
  </si>
  <si>
    <t xml:space="preserve">                 - Road Reblocking of Paduga Road (National Highway to</t>
  </si>
  <si>
    <t xml:space="preserve">                 Sampaloc Street), Barangay Sta. Monica</t>
  </si>
  <si>
    <t xml:space="preserve">                 - Road Reblocking of Salve Regina Road, Barangay Tiniguiban</t>
  </si>
  <si>
    <t xml:space="preserve">                 - Road Reblocking of Parangue Road, Barangay Sicsican</t>
  </si>
  <si>
    <t xml:space="preserve">                 - Road Reblocking of Manalo Street (H. Mendoza Street</t>
  </si>
  <si>
    <t xml:space="preserve">                 to Fernandez Street)</t>
  </si>
  <si>
    <t xml:space="preserve">                 - Asphalt Overlay of Burgos Street, Various Barangays</t>
  </si>
  <si>
    <t xml:space="preserve">                 - Asphalt Overlay of H. Mendoza Street</t>
  </si>
  <si>
    <t xml:space="preserve">                 - Asphalt Overlay of Palanca Road</t>
  </si>
  <si>
    <t xml:space="preserve">                 - Asphalt Overlay of E. Valencia Street</t>
  </si>
  <si>
    <t xml:space="preserve">                 - Asphalt Overlay of City PNP Entrance</t>
  </si>
  <si>
    <t xml:space="preserve">                 - Concreting of Katarungan Road (Runway to Baltan </t>
  </si>
  <si>
    <t xml:space="preserve">                 Catholic Church) </t>
  </si>
  <si>
    <t xml:space="preserve">                 - Concreting of Access Road to Martha Ville Subdivision, </t>
  </si>
  <si>
    <t xml:space="preserve">                 - Concreting of A. San Juan Road (Libis Road to Kalikasan </t>
  </si>
  <si>
    <t xml:space="preserve">                 Homes), Barangay San Pedro</t>
  </si>
  <si>
    <t xml:space="preserve">                 - 10% PRDP Counterpart - FMR Town Site, Macarascas to</t>
  </si>
  <si>
    <t xml:space="preserve">                 Purok Kabairan, Barangay Manalo </t>
  </si>
  <si>
    <t xml:space="preserve">                 - Concreting of Farm-to-Market Road Leading to Bisor </t>
  </si>
  <si>
    <t xml:space="preserve">                 Phase II, Barangay Bacungan</t>
  </si>
  <si>
    <t xml:space="preserve">                 - Concreting/Completion of FMR from Purok Anonang</t>
  </si>
  <si>
    <t xml:space="preserve">                 to Purok Star Apple (Verosel), Barangay Sicsican</t>
  </si>
  <si>
    <t xml:space="preserve">                 - Concreting of Farm-to-Market Road Phase II in </t>
  </si>
  <si>
    <t xml:space="preserve">                 Barangay Marufinas</t>
  </si>
  <si>
    <t xml:space="preserve">                 - Concreting of Puting Buhangin Farm-to-Market Road, </t>
  </si>
  <si>
    <t xml:space="preserve">                 Barangay Mangingisda</t>
  </si>
  <si>
    <t xml:space="preserve">                 - Construction of Hanging Bridge at Purok 5, Barangay</t>
  </si>
  <si>
    <t xml:space="preserve">                 Inagawan-Sub Colony</t>
  </si>
  <si>
    <t xml:space="preserve">                 - Construction of Hanging Bridge No. 2 at Sitio Tagnaya</t>
  </si>
  <si>
    <t xml:space="preserve">                 - Completion of Busngol RC Box Culvert (Concreting of </t>
  </si>
  <si>
    <t xml:space="preserve">                 Approach and Slope Protection), Barangay Sta. Lourdes</t>
  </si>
  <si>
    <t xml:space="preserve">                 - Completion of Sidewalk and Slope Protection at Balayong</t>
  </si>
  <si>
    <t xml:space="preserve">                 People's Park</t>
  </si>
  <si>
    <t xml:space="preserve">                 - Completion of Sidewalk, Curb and Gutter at Suha Road, </t>
  </si>
  <si>
    <t xml:space="preserve">                 Barangay San Jose</t>
  </si>
  <si>
    <t xml:space="preserve">                 - Construction of Loading and Unloading Bay along</t>
  </si>
  <si>
    <t xml:space="preserve">                 Manalo Street (PNS, PSU-LES and PP Pilot ES)</t>
  </si>
  <si>
    <t xml:space="preserve">                 - Construction of Slope Protection at Maoyon Bridge,</t>
  </si>
  <si>
    <t xml:space="preserve">                 Barangay Maoyon</t>
  </si>
  <si>
    <t xml:space="preserve">               Water Supply Systems</t>
  </si>
  <si>
    <t>1-07-03-040</t>
  </si>
  <si>
    <t xml:space="preserve">                 - Rehabilitation of Water Supply System, Barangay Bagong Bayan</t>
  </si>
  <si>
    <t xml:space="preserve">                 - Development of Level III Water System in Barangay</t>
  </si>
  <si>
    <t xml:space="preserve">                    Maoyon and Manalo</t>
  </si>
  <si>
    <t xml:space="preserve">               Parks, Plazas and Monuments</t>
  </si>
  <si>
    <t>1-07-03-090</t>
  </si>
  <si>
    <t xml:space="preserve">                 - Rehabilitation/Improvement of Plaza Cuartel (Fence, </t>
  </si>
  <si>
    <t xml:space="preserve">                   Gate, Landscape, Public Toilet, Admin Office, Information,</t>
  </si>
  <si>
    <t xml:space="preserve">                   Monument, and Amphitheater with Stage) at Barangay</t>
  </si>
  <si>
    <t xml:space="preserve">                   Liwanag</t>
  </si>
  <si>
    <t xml:space="preserve">             Buildings and Other Structures</t>
  </si>
  <si>
    <t xml:space="preserve">               Buildings</t>
  </si>
  <si>
    <t>1-07-04-010</t>
  </si>
  <si>
    <t xml:space="preserve">                 - Construction of Two-Storey PNP Building, Bgy. </t>
  </si>
  <si>
    <t xml:space="preserve">                    Luzviminda</t>
  </si>
  <si>
    <t xml:space="preserve">                 - Renovation of Old Terminal Building - Offices, Barangay</t>
  </si>
  <si>
    <t xml:space="preserve">                  San Jose</t>
  </si>
  <si>
    <t xml:space="preserve">                 - Completion of City Engineering and Architecture </t>
  </si>
  <si>
    <t xml:space="preserve">                 Building (Fixture, Office Furniture) </t>
  </si>
  <si>
    <t xml:space="preserve">               School Buildings</t>
  </si>
  <si>
    <t>1-07-04-020</t>
  </si>
  <si>
    <t xml:space="preserve">                 - Construction of Standard Day Care Center at Barangay</t>
  </si>
  <si>
    <t xml:space="preserve">                   Kamuning</t>
  </si>
  <si>
    <t xml:space="preserve">                 - Construction of Standard Day Care Center at Purok </t>
  </si>
  <si>
    <t xml:space="preserve">                   Manturon, Barangay Cabayugan </t>
  </si>
  <si>
    <t xml:space="preserve">                 - Construction of Standard Day Care Center, Barangay</t>
  </si>
  <si>
    <t xml:space="preserve">                   Manalo</t>
  </si>
  <si>
    <t xml:space="preserve">                   Sta. Cruz</t>
  </si>
  <si>
    <t xml:space="preserve">               Markets</t>
  </si>
  <si>
    <t>1-07-04-040</t>
  </si>
  <si>
    <t xml:space="preserve">                 - Completion of Public Market at Barangay Matahimik </t>
  </si>
  <si>
    <t xml:space="preserve">                 - Construction of Salvacion Public Market Phase II </t>
  </si>
  <si>
    <t xml:space="preserve">                   (Water Supply Drilling, Mechanical and Scaling and </t>
  </si>
  <si>
    <t xml:space="preserve">                    Deboning Area)</t>
  </si>
  <si>
    <t xml:space="preserve">                 - Completion of Multi-Purpose Building, Bgy. Tagumpay</t>
  </si>
  <si>
    <t xml:space="preserve">               Other Structures</t>
  </si>
  <si>
    <t>1-07-04-990</t>
  </si>
  <si>
    <t xml:space="preserve">                 - Construction of Buenavista Wharf Extension</t>
  </si>
  <si>
    <t xml:space="preserve">                 - Construction of Bagong Bayan Wharf Extension</t>
  </si>
  <si>
    <t xml:space="preserve">                 - Construction of Covered Gym at Tiniguiban Elementary</t>
  </si>
  <si>
    <t xml:space="preserve">                    School, Barangay Tiniguiban </t>
  </si>
  <si>
    <t xml:space="preserve">                 - Construction of Covered Gym at Employees Village,</t>
  </si>
  <si>
    <t xml:space="preserve">                 - Completion of Bus and Jeepney Terminal (Covered</t>
  </si>
  <si>
    <t xml:space="preserve">                   Walk, Fix Louvers, Guardhouse, Tiles, Food Stalls &amp; Gates)</t>
  </si>
  <si>
    <t xml:space="preserve">                 - Completion of GSO Compound (Cement Storage, </t>
  </si>
  <si>
    <t xml:space="preserve">                   Driveway, Fence and Gate), Barangay Sta. Monica</t>
  </si>
  <si>
    <t>P/P/A 8. OTHER DEVELOPMENT PROJECTS</t>
  </si>
  <si>
    <t xml:space="preserve">               Hospitals and Health Centers</t>
  </si>
  <si>
    <t>1-07-04-030</t>
  </si>
  <si>
    <t xml:space="preserve">                 Supply and Installation (Aircon) of Napsan Satellite Clinic</t>
  </si>
  <si>
    <t xml:space="preserve">                 - Construction of San Rafael Mini City Hall Revenue </t>
  </si>
  <si>
    <t xml:space="preserve">                 Enhancement One-Stop-Shop</t>
  </si>
  <si>
    <t xml:space="preserve">                 - Construction of Luzviminda Mini City Hall Revenue </t>
  </si>
  <si>
    <t xml:space="preserve">                 - Construction of Napsan Mini City Hall Revenue </t>
  </si>
  <si>
    <t xml:space="preserve">                 Enhancement One-Stop-Shop </t>
  </si>
  <si>
    <t xml:space="preserve">                 - Construction of Macarascas Mini City Hall Revenue </t>
  </si>
  <si>
    <t xml:space="preserve">                 - Completion of Staff House, Gintong Butil Farm, Barangay </t>
  </si>
  <si>
    <t xml:space="preserve">                 Sta. Lucia</t>
  </si>
  <si>
    <t xml:space="preserve">                 - Construction of Bus Station Shed, Barangay Manggahan</t>
  </si>
  <si>
    <t xml:space="preserve">                  (Human Settlement) </t>
  </si>
  <si>
    <t xml:space="preserve">                 - Construction of Bus Station Shed, Tiniguiban Elementary</t>
  </si>
  <si>
    <t xml:space="preserve">                 School </t>
  </si>
  <si>
    <t xml:space="preserve">               Communication Networks</t>
  </si>
  <si>
    <t>1-07-03-060</t>
  </si>
  <si>
    <t xml:space="preserve">                 Replacement/Construction of New Antenna Tower of the </t>
  </si>
  <si>
    <t xml:space="preserve">                 City Radio Communication, Barangay Sta. Monica</t>
  </si>
  <si>
    <t xml:space="preserve">               Other Infrastructure Projects</t>
  </si>
  <si>
    <t>1-07-03-990</t>
  </si>
  <si>
    <t>4. SUMMARY OF THE FY 2024 PROPOSED NEW APPROPRIATIONS</t>
  </si>
  <si>
    <t>Salaries and Wages- Regular</t>
  </si>
  <si>
    <t>Total Maintenance and Other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</si>
</sst>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_(* \(#,##0.00\);_(* &quot;-&quot;??_);_(@_)"/>
  </numFmts>
  <fonts count="23"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3"/>
      <color theme="1"/>
      <name val="Calibri"/>
      <family val="2"/>
      <scheme val="minor"/>
    </font>
    <font>
      <sz val="12"/>
      <name val="Calibri"/>
      <family val="2"/>
      <scheme val="minor"/>
    </font>
    <font>
      <b/>
      <sz val="12"/>
      <name val="Calibri"/>
      <family val="2"/>
      <scheme val="minor"/>
    </font>
    <font>
      <b/>
      <sz val="16"/>
      <name val="Calibri"/>
      <family val="2"/>
      <scheme val="minor"/>
    </font>
    <font>
      <sz val="12"/>
      <color rgb="FF0070C0"/>
      <name val="Calibri"/>
      <family val="2"/>
      <scheme val="minor"/>
    </font>
    <font>
      <b/>
      <u val="singleAccounting"/>
      <sz val="12"/>
      <color theme="1"/>
      <name val="Calibri"/>
      <family val="2"/>
      <scheme val="minor"/>
    </font>
    <font>
      <sz val="16"/>
      <color theme="1"/>
      <name val="Calibri"/>
      <family val="2"/>
      <scheme val="minor"/>
    </font>
    <font>
      <sz val="16"/>
      <name val="Calibri"/>
      <family val="2"/>
      <scheme val="minor"/>
    </font>
    <font>
      <sz val="14"/>
      <name val="Calibri"/>
      <family val="2"/>
      <scheme val="minor"/>
    </font>
    <font>
      <b/>
      <sz val="14"/>
      <name val="Calibri"/>
      <family val="2"/>
    </font>
    <font>
      <sz val="11"/>
      <name val="Calibri"/>
      <family val="2"/>
      <scheme val="minor"/>
    </font>
    <font>
      <b/>
      <sz val="12"/>
      <name val="Calibri"/>
      <family val="2"/>
    </font>
    <font>
      <sz val="12"/>
      <name val="Calibri"/>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auto="1"/>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4" fillId="0" borderId="0" xfId="0" applyFont="1"/>
    <xf numFmtId="0" fontId="7" fillId="0" borderId="0" xfId="0" applyFont="1"/>
    <xf numFmtId="0" fontId="7" fillId="0" borderId="0" xfId="0" applyFont="1" applyBorder="1"/>
    <xf numFmtId="0" fontId="0" fillId="0" borderId="0" xfId="0"/>
    <xf numFmtId="0" fontId="7" fillId="0" borderId="0" xfId="0" applyFont="1"/>
    <xf numFmtId="0" fontId="5" fillId="0" borderId="0" xfId="0" applyFont="1"/>
    <xf numFmtId="0" fontId="7" fillId="0" borderId="0" xfId="0" applyFont="1" applyBorder="1"/>
    <xf numFmtId="0" fontId="0" fillId="0" borderId="0" xfId="0"/>
    <xf numFmtId="0" fontId="6" fillId="0" borderId="0" xfId="0" applyFont="1"/>
    <xf numFmtId="0" fontId="7" fillId="0" borderId="0" xfId="0" applyFont="1"/>
    <xf numFmtId="0" fontId="4" fillId="0" borderId="0" xfId="0" applyFont="1"/>
    <xf numFmtId="0" fontId="7" fillId="0" borderId="6" xfId="0" applyFont="1" applyBorder="1"/>
    <xf numFmtId="43" fontId="7" fillId="0" borderId="0" xfId="2" applyFont="1"/>
    <xf numFmtId="0" fontId="8" fillId="0" borderId="0" xfId="0" applyFont="1"/>
    <xf numFmtId="0" fontId="7" fillId="0" borderId="7" xfId="0" applyFont="1" applyBorder="1"/>
    <xf numFmtId="0" fontId="7" fillId="0" borderId="10" xfId="0" applyFont="1" applyBorder="1"/>
    <xf numFmtId="0" fontId="7" fillId="0" borderId="5" xfId="0" applyFont="1" applyBorder="1"/>
    <xf numFmtId="0" fontId="7" fillId="0" borderId="13" xfId="0" applyFont="1" applyBorder="1"/>
    <xf numFmtId="0" fontId="7" fillId="0" borderId="3" xfId="0" applyFont="1" applyBorder="1"/>
    <xf numFmtId="0" fontId="7" fillId="0" borderId="0" xfId="0" applyFont="1" applyBorder="1"/>
    <xf numFmtId="0" fontId="7" fillId="2" borderId="3" xfId="0" applyFont="1" applyFill="1" applyBorder="1" applyAlignment="1">
      <alignment horizontal="center" vertical="center" wrapText="1"/>
    </xf>
    <xf numFmtId="164" fontId="7" fillId="0" borderId="6" xfId="1" applyFont="1" applyBorder="1"/>
    <xf numFmtId="164" fontId="7" fillId="0" borderId="4" xfId="1" applyFont="1" applyBorder="1"/>
    <xf numFmtId="164" fontId="4" fillId="0" borderId="6" xfId="1" applyFont="1" applyBorder="1"/>
    <xf numFmtId="164" fontId="4" fillId="0" borderId="4" xfId="1" applyFont="1" applyBorder="1"/>
    <xf numFmtId="164" fontId="7" fillId="0" borderId="7" xfId="1" applyFont="1" applyBorder="1"/>
    <xf numFmtId="164" fontId="7" fillId="0" borderId="8" xfId="1" applyFont="1" applyBorder="1"/>
    <xf numFmtId="164" fontId="7" fillId="0" borderId="5" xfId="1" applyFont="1" applyBorder="1"/>
    <xf numFmtId="164" fontId="7" fillId="0" borderId="3" xfId="1" applyFont="1" applyBorder="1"/>
    <xf numFmtId="0" fontId="4" fillId="0" borderId="10" xfId="0" applyFont="1" applyBorder="1" applyAlignment="1">
      <alignment horizontal="right"/>
    </xf>
    <xf numFmtId="0" fontId="4" fillId="0" borderId="0" xfId="0" applyFont="1" applyBorder="1" applyAlignment="1">
      <alignment horizontal="right"/>
    </xf>
    <xf numFmtId="164" fontId="4" fillId="0" borderId="0" xfId="1" applyFont="1" applyBorder="1"/>
    <xf numFmtId="164" fontId="2" fillId="0" borderId="14" xfId="1" applyFont="1" applyFill="1" applyBorder="1" applyAlignment="1">
      <alignment vertical="center" wrapText="1"/>
    </xf>
    <xf numFmtId="164" fontId="2"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164" fontId="2" fillId="0" borderId="8" xfId="0" applyNumberFormat="1" applyFont="1" applyFill="1" applyBorder="1" applyAlignment="1">
      <alignment vertical="center"/>
    </xf>
    <xf numFmtId="164" fontId="2" fillId="0" borderId="16" xfId="1" applyFont="1" applyFill="1" applyBorder="1" applyAlignment="1">
      <alignment vertical="center" wrapText="1"/>
    </xf>
    <xf numFmtId="164" fontId="2" fillId="0" borderId="16" xfId="0" applyNumberFormat="1" applyFont="1" applyFill="1" applyBorder="1" applyAlignment="1">
      <alignment vertical="center"/>
    </xf>
    <xf numFmtId="164" fontId="2" fillId="0" borderId="17" xfId="0" applyNumberFormat="1" applyFont="1" applyFill="1" applyBorder="1" applyAlignment="1">
      <alignment vertical="center"/>
    </xf>
    <xf numFmtId="164" fontId="2" fillId="0" borderId="1" xfId="0" applyNumberFormat="1" applyFont="1" applyFill="1" applyBorder="1" applyAlignment="1">
      <alignment vertical="center"/>
    </xf>
    <xf numFmtId="164" fontId="2" fillId="0" borderId="1" xfId="1" applyFont="1" applyFill="1" applyBorder="1" applyAlignment="1">
      <alignment vertical="center"/>
    </xf>
    <xf numFmtId="164" fontId="2" fillId="0" borderId="18" xfId="1" applyFont="1" applyFill="1" applyBorder="1" applyAlignment="1">
      <alignment vertical="center" wrapText="1"/>
    </xf>
    <xf numFmtId="164" fontId="2" fillId="0" borderId="18" xfId="0" applyNumberFormat="1" applyFont="1" applyFill="1" applyBorder="1" applyAlignment="1">
      <alignment vertical="center"/>
    </xf>
    <xf numFmtId="164" fontId="2" fillId="0" borderId="19" xfId="0" applyNumberFormat="1" applyFont="1" applyFill="1" applyBorder="1" applyAlignment="1">
      <alignment vertical="center"/>
    </xf>
    <xf numFmtId="164" fontId="2" fillId="0" borderId="3" xfId="0" applyNumberFormat="1" applyFont="1" applyFill="1" applyBorder="1" applyAlignment="1">
      <alignment vertical="center"/>
    </xf>
    <xf numFmtId="164" fontId="2" fillId="0" borderId="3" xfId="1" applyFont="1" applyFill="1" applyBorder="1" applyAlignment="1">
      <alignment vertical="center"/>
    </xf>
    <xf numFmtId="164" fontId="2" fillId="0" borderId="1" xfId="1" applyFont="1" applyFill="1" applyBorder="1" applyAlignment="1">
      <alignment vertical="center" wrapText="1"/>
    </xf>
    <xf numFmtId="0" fontId="3" fillId="0" borderId="16" xfId="0" applyFont="1" applyFill="1" applyBorder="1" applyAlignment="1">
      <alignment horizontal="center" vertical="center"/>
    </xf>
    <xf numFmtId="0" fontId="2" fillId="0" borderId="1" xfId="0" applyFont="1" applyFill="1" applyBorder="1" applyAlignment="1">
      <alignment vertical="center"/>
    </xf>
    <xf numFmtId="164" fontId="2" fillId="0" borderId="20" xfId="0" applyNumberFormat="1" applyFont="1" applyFill="1" applyBorder="1" applyAlignment="1">
      <alignment vertical="center"/>
    </xf>
    <xf numFmtId="164" fontId="2" fillId="0" borderId="0" xfId="1" applyFont="1" applyFill="1" applyBorder="1" applyAlignment="1">
      <alignment vertical="center" wrapText="1"/>
    </xf>
    <xf numFmtId="164" fontId="2" fillId="0" borderId="0" xfId="0" applyNumberFormat="1" applyFont="1" applyFill="1" applyBorder="1" applyAlignment="1">
      <alignment vertical="center"/>
    </xf>
    <xf numFmtId="164" fontId="3" fillId="0" borderId="16" xfId="0" applyNumberFormat="1" applyFont="1" applyFill="1" applyBorder="1" applyAlignment="1">
      <alignment vertical="center"/>
    </xf>
    <xf numFmtId="164" fontId="3" fillId="0" borderId="14" xfId="0" applyNumberFormat="1" applyFont="1" applyFill="1" applyBorder="1" applyAlignment="1">
      <alignment vertical="center"/>
    </xf>
    <xf numFmtId="0" fontId="10"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lignment horizontal="center" vertical="center"/>
    </xf>
    <xf numFmtId="0" fontId="2" fillId="0" borderId="0" xfId="0" applyFont="1" applyFill="1" applyAlignment="1">
      <alignment vertical="center"/>
    </xf>
    <xf numFmtId="164" fontId="2" fillId="0" borderId="2" xfId="1" applyFont="1" applyFill="1" applyBorder="1" applyAlignment="1">
      <alignment vertical="center"/>
    </xf>
    <xf numFmtId="164" fontId="2" fillId="0" borderId="0" xfId="1" applyFont="1" applyFill="1" applyAlignment="1">
      <alignment vertical="center"/>
    </xf>
    <xf numFmtId="0" fontId="2" fillId="0" borderId="0" xfId="1" applyNumberFormat="1" applyFont="1" applyFill="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164" fontId="10" fillId="0" borderId="0" xfId="1" applyFont="1" applyFill="1" applyBorder="1" applyAlignment="1">
      <alignment vertical="center"/>
    </xf>
    <xf numFmtId="164" fontId="3" fillId="0" borderId="1" xfId="1"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164" fontId="10" fillId="0" borderId="0" xfId="1" applyFont="1" applyFill="1" applyBorder="1" applyAlignment="1">
      <alignment horizontal="center" vertical="center"/>
    </xf>
    <xf numFmtId="164" fontId="10" fillId="0" borderId="1" xfId="1" applyFont="1" applyFill="1" applyBorder="1" applyAlignment="1">
      <alignment horizontal="center" vertical="center"/>
    </xf>
    <xf numFmtId="164" fontId="10" fillId="0" borderId="2" xfId="1" applyFont="1" applyFill="1" applyBorder="1" applyAlignment="1">
      <alignment horizontal="center" vertical="center"/>
    </xf>
    <xf numFmtId="164" fontId="3" fillId="0" borderId="2" xfId="1" applyFont="1" applyFill="1" applyBorder="1" applyAlignment="1">
      <alignment horizontal="center" vertical="center"/>
    </xf>
    <xf numFmtId="164" fontId="3" fillId="0" borderId="1" xfId="1" applyFont="1" applyFill="1" applyBorder="1" applyAlignment="1">
      <alignment vertical="center"/>
    </xf>
    <xf numFmtId="164" fontId="2" fillId="3" borderId="0" xfId="1" applyFont="1" applyFill="1" applyAlignment="1">
      <alignment vertical="center"/>
    </xf>
    <xf numFmtId="164" fontId="3" fillId="0" borderId="0" xfId="1" applyFont="1" applyFill="1" applyAlignment="1">
      <alignment vertical="center"/>
    </xf>
    <xf numFmtId="164" fontId="3" fillId="0" borderId="0" xfId="1" applyFont="1" applyFill="1" applyAlignment="1">
      <alignment horizontal="center" vertical="center"/>
    </xf>
    <xf numFmtId="164" fontId="2" fillId="4" borderId="0" xfId="1" applyFont="1" applyFill="1" applyAlignment="1">
      <alignment vertical="center"/>
    </xf>
    <xf numFmtId="0" fontId="2" fillId="0" borderId="0" xfId="0" applyNumberFormat="1"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vertical="center"/>
    </xf>
    <xf numFmtId="164" fontId="2" fillId="0" borderId="0" xfId="0" applyNumberFormat="1" applyFont="1" applyFill="1" applyAlignment="1">
      <alignment vertical="center"/>
    </xf>
    <xf numFmtId="164" fontId="3" fillId="0" borderId="15" xfId="0" applyNumberFormat="1" applyFont="1" applyFill="1" applyBorder="1" applyAlignment="1">
      <alignment vertical="center"/>
    </xf>
    <xf numFmtId="0" fontId="2" fillId="0" borderId="0" xfId="0" applyFont="1" applyFill="1" applyAlignment="1">
      <alignment vertical="center" wrapText="1"/>
    </xf>
    <xf numFmtId="164" fontId="2" fillId="0" borderId="0" xfId="1" applyFont="1" applyFill="1" applyAlignment="1">
      <alignment vertical="center" wrapText="1"/>
    </xf>
    <xf numFmtId="10" fontId="2" fillId="0" borderId="1" xfId="0" applyNumberFormat="1" applyFont="1" applyFill="1" applyBorder="1" applyAlignment="1">
      <alignment vertical="center"/>
    </xf>
    <xf numFmtId="164" fontId="2"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0" fontId="12" fillId="0" borderId="0" xfId="0" applyFont="1" applyFill="1" applyAlignment="1">
      <alignment vertical="center"/>
    </xf>
    <xf numFmtId="10" fontId="12" fillId="0" borderId="0" xfId="0" applyNumberFormat="1" applyFont="1" applyFill="1" applyAlignment="1">
      <alignment vertical="center"/>
    </xf>
    <xf numFmtId="164" fontId="2" fillId="0" borderId="16" xfId="1" applyFont="1" applyFill="1" applyBorder="1" applyAlignment="1">
      <alignment horizontal="center" vertical="center" wrapText="1"/>
    </xf>
    <xf numFmtId="10" fontId="3" fillId="0" borderId="16" xfId="0" applyNumberFormat="1" applyFont="1" applyFill="1" applyBorder="1" applyAlignment="1">
      <alignment horizontal="center" vertical="center"/>
    </xf>
    <xf numFmtId="10" fontId="2" fillId="0" borderId="16" xfId="0" applyNumberFormat="1" applyFont="1" applyFill="1" applyBorder="1" applyAlignment="1">
      <alignment vertical="center"/>
    </xf>
    <xf numFmtId="164" fontId="12" fillId="0" borderId="0" xfId="0" applyNumberFormat="1" applyFont="1" applyFill="1" applyAlignment="1">
      <alignment vertical="center"/>
    </xf>
    <xf numFmtId="0" fontId="3" fillId="0" borderId="0" xfId="0" applyFont="1" applyFill="1" applyAlignment="1">
      <alignment vertical="center" wrapText="1"/>
    </xf>
    <xf numFmtId="164" fontId="13" fillId="0" borderId="0" xfId="1" applyFont="1" applyFill="1" applyAlignment="1">
      <alignment vertical="center"/>
    </xf>
    <xf numFmtId="10" fontId="2" fillId="0" borderId="0" xfId="0" applyNumberFormat="1" applyFont="1" applyFill="1" applyAlignment="1">
      <alignment vertical="center"/>
    </xf>
    <xf numFmtId="164" fontId="10" fillId="0" borderId="1" xfId="1" applyFont="1" applyFill="1" applyBorder="1" applyAlignment="1">
      <alignment horizontal="center" vertical="center"/>
    </xf>
    <xf numFmtId="164" fontId="10" fillId="0" borderId="2" xfId="1" applyFont="1" applyFill="1" applyBorder="1" applyAlignment="1">
      <alignment horizontal="center" vertical="center"/>
    </xf>
    <xf numFmtId="0" fontId="3" fillId="0" borderId="1" xfId="0" applyFont="1" applyFill="1" applyBorder="1" applyAlignment="1">
      <alignment horizontal="center" vertical="center"/>
    </xf>
    <xf numFmtId="0" fontId="9"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0" xfId="0" applyFont="1" applyAlignment="1">
      <alignment horizontal="center"/>
    </xf>
    <xf numFmtId="0" fontId="7" fillId="0" borderId="0" xfId="0" applyFont="1" applyAlignment="1">
      <alignment horizontal="center"/>
    </xf>
    <xf numFmtId="0" fontId="7" fillId="2" borderId="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164" fontId="14" fillId="0" borderId="1" xfId="1" applyFont="1" applyFill="1" applyBorder="1" applyAlignment="1">
      <alignment vertical="center"/>
    </xf>
    <xf numFmtId="164" fontId="15" fillId="0" borderId="1" xfId="1" applyFont="1" applyFill="1" applyBorder="1" applyAlignment="1">
      <alignment vertical="center"/>
    </xf>
    <xf numFmtId="164" fontId="14" fillId="0" borderId="0" xfId="1" applyFont="1" applyFill="1" applyAlignment="1">
      <alignment vertical="center"/>
    </xf>
    <xf numFmtId="164" fontId="6" fillId="0" borderId="1" xfId="1" applyFont="1" applyFill="1" applyBorder="1" applyAlignment="1">
      <alignment vertical="center"/>
    </xf>
    <xf numFmtId="0" fontId="4" fillId="0" borderId="1" xfId="0" applyFont="1" applyBorder="1" applyAlignment="1">
      <alignment horizontal="center"/>
    </xf>
    <xf numFmtId="0" fontId="4" fillId="0" borderId="1" xfId="0" applyFont="1" applyBorder="1" applyAlignment="1">
      <alignment vertical="center" wrapText="1"/>
    </xf>
    <xf numFmtId="0" fontId="7" fillId="0" borderId="1" xfId="0" applyFont="1" applyBorder="1" applyAlignment="1">
      <alignment horizontal="center"/>
    </xf>
    <xf numFmtId="0" fontId="7" fillId="0" borderId="1" xfId="0" applyFont="1" applyBorder="1" applyAlignment="1">
      <alignment vertical="center" wrapText="1"/>
    </xf>
    <xf numFmtId="0" fontId="16" fillId="0" borderId="1" xfId="0" applyFont="1" applyBorder="1" applyAlignment="1">
      <alignment horizontal="center"/>
    </xf>
    <xf numFmtId="0" fontId="16" fillId="0" borderId="1" xfId="0" applyFont="1" applyBorder="1" applyAlignment="1">
      <alignment vertical="center" wrapText="1"/>
    </xf>
    <xf numFmtId="0" fontId="7" fillId="0" borderId="1" xfId="0" applyFont="1" applyBorder="1"/>
    <xf numFmtId="0" fontId="17" fillId="0" borderId="0" xfId="0" applyFont="1" applyAlignment="1">
      <alignment vertical="center"/>
    </xf>
    <xf numFmtId="0" fontId="10" fillId="0" borderId="0" xfId="0" applyFont="1" applyAlignment="1">
      <alignment horizontal="center"/>
    </xf>
    <xf numFmtId="0" fontId="9" fillId="0" borderId="0" xfId="0" applyFont="1" applyAlignment="1">
      <alignment horizontal="left" indent="3"/>
    </xf>
    <xf numFmtId="0" fontId="10" fillId="0" borderId="0" xfId="0" applyFont="1"/>
    <xf numFmtId="0" fontId="9" fillId="0" borderId="0" xfId="0" applyFont="1" applyAlignment="1">
      <alignment horizontal="left" indent="2"/>
    </xf>
    <xf numFmtId="0" fontId="18" fillId="0" borderId="0" xfId="0" applyFont="1"/>
    <xf numFmtId="0" fontId="9" fillId="0" borderId="0" xfId="0" applyFont="1" applyAlignment="1">
      <alignment horizontal="center"/>
    </xf>
    <xf numFmtId="0" fontId="19" fillId="0" borderId="10" xfId="0" applyFont="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xf>
    <xf numFmtId="0" fontId="5" fillId="5" borderId="8" xfId="0" applyFont="1" applyFill="1" applyBorder="1" applyAlignment="1">
      <alignment horizontal="center"/>
    </xf>
    <xf numFmtId="0" fontId="3" fillId="5" borderId="8"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top"/>
    </xf>
    <xf numFmtId="0" fontId="10" fillId="0" borderId="3" xfId="0" applyFont="1" applyBorder="1"/>
    <xf numFmtId="0" fontId="10" fillId="0" borderId="11" xfId="0" applyFont="1" applyBorder="1" applyAlignment="1">
      <alignment horizontal="center"/>
    </xf>
    <xf numFmtId="0" fontId="9" fillId="0" borderId="3" xfId="0" applyFont="1" applyBorder="1" applyAlignment="1">
      <alignment horizontal="left" indent="3"/>
    </xf>
    <xf numFmtId="0" fontId="10" fillId="0" borderId="11" xfId="0" applyFont="1" applyBorder="1"/>
    <xf numFmtId="0" fontId="9" fillId="0" borderId="11" xfId="0" applyFont="1" applyBorder="1" applyAlignment="1">
      <alignment horizontal="left" indent="2"/>
    </xf>
    <xf numFmtId="0" fontId="18" fillId="0" borderId="11" xfId="0" applyFont="1" applyBorder="1"/>
    <xf numFmtId="0" fontId="10" fillId="0" borderId="4" xfId="0" applyFont="1" applyBorder="1" applyAlignment="1">
      <alignment horizontal="left"/>
    </xf>
    <xf numFmtId="0" fontId="10" fillId="0" borderId="12" xfId="0" applyFont="1" applyBorder="1" applyAlignment="1">
      <alignment horizontal="center"/>
    </xf>
    <xf numFmtId="0" fontId="9" fillId="0" borderId="4" xfId="0" applyFont="1" applyBorder="1" applyAlignment="1">
      <alignment horizontal="left" indent="3"/>
    </xf>
    <xf numFmtId="0" fontId="10" fillId="0" borderId="12" xfId="0" applyFont="1" applyBorder="1"/>
    <xf numFmtId="0" fontId="10" fillId="0" borderId="4" xfId="0" applyFont="1" applyBorder="1"/>
    <xf numFmtId="164" fontId="9" fillId="0" borderId="12" xfId="1" applyFont="1" applyBorder="1" applyAlignment="1">
      <alignment horizontal="left" indent="2"/>
    </xf>
    <xf numFmtId="164" fontId="18" fillId="0" borderId="12" xfId="1" applyFont="1" applyBorder="1"/>
    <xf numFmtId="0" fontId="9" fillId="0" borderId="4" xfId="0" applyFont="1" applyBorder="1" applyAlignment="1">
      <alignment horizontal="left"/>
    </xf>
    <xf numFmtId="0" fontId="10" fillId="0" borderId="4" xfId="0" applyFont="1" applyBorder="1" applyAlignment="1">
      <alignment horizontal="center"/>
    </xf>
    <xf numFmtId="164" fontId="9" fillId="0" borderId="0" xfId="1" applyFont="1" applyBorder="1" applyAlignment="1">
      <alignment horizontal="left" indent="2"/>
    </xf>
    <xf numFmtId="164" fontId="18" fillId="0" borderId="12" xfId="1" applyFont="1" applyFill="1" applyBorder="1"/>
    <xf numFmtId="0" fontId="9" fillId="0" borderId="8" xfId="0" applyFont="1" applyBorder="1" applyAlignment="1">
      <alignment horizontal="left"/>
    </xf>
    <xf numFmtId="0" fontId="10" fillId="0" borderId="9" xfId="0" applyFont="1" applyBorder="1" applyAlignment="1">
      <alignment horizontal="center"/>
    </xf>
    <xf numFmtId="0" fontId="9" fillId="0" borderId="8" xfId="0" applyFont="1" applyBorder="1" applyAlignment="1">
      <alignment horizontal="left" indent="3"/>
    </xf>
    <xf numFmtId="0" fontId="10" fillId="0" borderId="9" xfId="0" applyFont="1" applyBorder="1"/>
    <xf numFmtId="0" fontId="10" fillId="0" borderId="8" xfId="0" applyFont="1" applyBorder="1"/>
    <xf numFmtId="164" fontId="9" fillId="0" borderId="9" xfId="1" applyFont="1" applyBorder="1" applyAlignment="1">
      <alignment horizontal="left" indent="2"/>
    </xf>
    <xf numFmtId="164" fontId="18" fillId="0" borderId="9" xfId="1" applyFont="1" applyBorder="1"/>
    <xf numFmtId="0" fontId="9" fillId="0" borderId="3" xfId="0" applyFont="1" applyBorder="1" applyAlignment="1">
      <alignment horizontal="left"/>
    </xf>
    <xf numFmtId="164" fontId="9" fillId="0" borderId="11" xfId="1" applyFont="1" applyBorder="1" applyAlignment="1">
      <alignment horizontal="left" indent="2"/>
    </xf>
    <xf numFmtId="164" fontId="18" fillId="0" borderId="11" xfId="1" applyFont="1" applyBorder="1"/>
    <xf numFmtId="164" fontId="18" fillId="0" borderId="4" xfId="1" applyFont="1" applyBorder="1"/>
    <xf numFmtId="0" fontId="9" fillId="0" borderId="12" xfId="0" applyFont="1" applyBorder="1" applyAlignment="1">
      <alignment horizontal="left" indent="3"/>
    </xf>
    <xf numFmtId="164" fontId="10" fillId="0" borderId="1" xfId="1" applyFont="1" applyBorder="1"/>
    <xf numFmtId="164" fontId="10" fillId="0" borderId="4" xfId="1" applyFont="1" applyBorder="1"/>
    <xf numFmtId="164" fontId="10" fillId="0" borderId="4" xfId="1" applyFont="1" applyFill="1" applyBorder="1"/>
    <xf numFmtId="0" fontId="10" fillId="0" borderId="8" xfId="0" applyFont="1" applyBorder="1" applyAlignment="1">
      <alignment horizontal="center"/>
    </xf>
    <xf numFmtId="164" fontId="10" fillId="0" borderId="8" xfId="1" applyFont="1" applyBorder="1"/>
    <xf numFmtId="0" fontId="20" fillId="0" borderId="0" xfId="0" applyFont="1"/>
    <xf numFmtId="0" fontId="9" fillId="0" borderId="12" xfId="0" applyFont="1" applyBorder="1" applyAlignment="1">
      <alignment horizontal="left" indent="2"/>
    </xf>
    <xf numFmtId="164" fontId="4" fillId="0" borderId="7" xfId="1" applyFont="1" applyFill="1" applyBorder="1"/>
    <xf numFmtId="164" fontId="4" fillId="0" borderId="8" xfId="1" applyFont="1" applyFill="1" applyBorder="1"/>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14</xdr:col>
      <xdr:colOff>894775</xdr:colOff>
      <xdr:row>266</xdr:row>
      <xdr:rowOff>64477</xdr:rowOff>
    </xdr:from>
    <xdr:to>
      <xdr:col>15</xdr:col>
      <xdr:colOff>1317260</xdr:colOff>
      <xdr:row>274</xdr:row>
      <xdr:rowOff>99391</xdr:rowOff>
    </xdr:to>
    <xdr:pic>
      <xdr:nvPicPr>
        <xdr:cNvPr id="2" name="Picture 1">
          <a:extLst>
            <a:ext uri="{FF2B5EF4-FFF2-40B4-BE49-F238E27FC236}">
              <a16:creationId xmlns:a16="http://schemas.microsoft.com/office/drawing/2014/main" id="{98529B36-4EA9-BFD5-50BD-5E8F6ED1A9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90700" y="57147802"/>
          <a:ext cx="2000322" cy="1668245"/>
        </a:xfrm>
        <a:prstGeom prst="rect">
          <a:avLst/>
        </a:prstGeom>
      </xdr:spPr>
    </xdr:pic>
    <xdr:clientData/>
  </xdr:twoCellAnchor>
  <xdr:twoCellAnchor editAs="oneCell">
    <xdr:from>
      <xdr:col>0</xdr:col>
      <xdr:colOff>216877</xdr:colOff>
      <xdr:row>268</xdr:row>
      <xdr:rowOff>5860</xdr:rowOff>
    </xdr:from>
    <xdr:to>
      <xdr:col>1</xdr:col>
      <xdr:colOff>2098143</xdr:colOff>
      <xdr:row>273</xdr:row>
      <xdr:rowOff>145149</xdr:rowOff>
    </xdr:to>
    <xdr:pic>
      <xdr:nvPicPr>
        <xdr:cNvPr id="3" name="Picture 2">
          <a:extLst>
            <a:ext uri="{FF2B5EF4-FFF2-40B4-BE49-F238E27FC236}">
              <a16:creationId xmlns:a16="http://schemas.microsoft.com/office/drawing/2014/main" id="{02B4D019-3714-F927-7BC2-95FF3717F8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6877" y="57489235"/>
          <a:ext cx="2186066" cy="11725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796738</xdr:colOff>
      <xdr:row>98</xdr:row>
      <xdr:rowOff>0</xdr:rowOff>
    </xdr:from>
    <xdr:to>
      <xdr:col>8</xdr:col>
      <xdr:colOff>896470</xdr:colOff>
      <xdr:row>101</xdr:row>
      <xdr:rowOff>3175</xdr:rowOff>
    </xdr:to>
    <xdr:pic>
      <xdr:nvPicPr>
        <xdr:cNvPr id="3" name="Picture 3" descr="bayron s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87267" y="24832235"/>
          <a:ext cx="1399615" cy="866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1285875</xdr:colOff>
      <xdr:row>98</xdr:row>
      <xdr:rowOff>20637</xdr:rowOff>
    </xdr:from>
    <xdr:to>
      <xdr:col>2</xdr:col>
      <xdr:colOff>2362200</xdr:colOff>
      <xdr:row>101</xdr:row>
      <xdr:rowOff>20637</xdr:rowOff>
    </xdr:to>
    <xdr:pic>
      <xdr:nvPicPr>
        <xdr:cNvPr id="4" name="Picture 5" descr="Regina Cantill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1000" y="21031200"/>
          <a:ext cx="10763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mp%20website/Annual%20Budget%202023%20For%20CMISD/ANNUAL%20BUDGET%202023-for%20disclosure/Summary%20of%20Proposed%20Amounts,%20by%20Off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List of PPAs with no sub"/>
      <sheetName val="Final1"/>
      <sheetName val="Final2"/>
      <sheetName val="After TBH"/>
      <sheetName val="After TBH (xxx)"/>
      <sheetName val="After TBH (updated)"/>
      <sheetName val="After TBH (updated) (wp)"/>
      <sheetName val="Sheet3"/>
      <sheetName val="After TBH (for Planning) "/>
      <sheetName val="Planning Final"/>
      <sheetName val="FOR LEP"/>
      <sheetName val="Sheet1"/>
    </sheetNames>
    <sheetDataSet>
      <sheetData sheetId="0"/>
      <sheetData sheetId="1"/>
      <sheetData sheetId="2"/>
      <sheetData sheetId="3"/>
      <sheetData sheetId="4"/>
      <sheetData sheetId="5"/>
      <sheetData sheetId="6"/>
      <sheetData sheetId="7"/>
      <sheetData sheetId="8"/>
      <sheetData sheetId="9">
        <row r="194">
          <cell r="Q194">
            <v>4660335772.6399994</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283"/>
  <sheetViews>
    <sheetView view="pageBreakPreview" zoomScale="115" zoomScaleNormal="115" zoomScaleSheetLayoutView="115" workbookViewId="0">
      <selection activeCell="M1" sqref="M1:M1048576"/>
    </sheetView>
  </sheetViews>
  <sheetFormatPr defaultColWidth="14.42578125" defaultRowHeight="15.75" x14ac:dyDescent="0.25"/>
  <cols>
    <col min="1" max="1" width="4.5703125" style="58" customWidth="1"/>
    <col min="2" max="2" width="50.85546875" style="83" customWidth="1"/>
    <col min="3" max="3" width="23.7109375" style="84" hidden="1" customWidth="1"/>
    <col min="4" max="7" width="23.7109375" style="58" hidden="1" customWidth="1"/>
    <col min="8" max="12" width="24.7109375" style="58" hidden="1" customWidth="1"/>
    <col min="13" max="13" width="26.28515625" style="58" bestFit="1" customWidth="1"/>
    <col min="14" max="14" width="26.28515625" style="60" bestFit="1" customWidth="1"/>
    <col min="15" max="15" width="23.7109375" style="60" bestFit="1" customWidth="1"/>
    <col min="16" max="17" width="26.28515625" style="60" bestFit="1" customWidth="1"/>
    <col min="18" max="18" width="1.28515625" style="58" hidden="1" customWidth="1"/>
    <col min="19" max="19" width="19" style="60" hidden="1" customWidth="1"/>
    <col min="20" max="20" width="20" style="60" hidden="1" customWidth="1"/>
    <col min="21" max="21" width="18.7109375" style="60" hidden="1" customWidth="1"/>
    <col min="22" max="22" width="18.140625" style="60" hidden="1" customWidth="1"/>
    <col min="23" max="23" width="20" style="60" hidden="1" customWidth="1"/>
    <col min="24" max="24" width="18.42578125" style="58" hidden="1" customWidth="1"/>
    <col min="25" max="25" width="18.7109375" style="58" hidden="1" customWidth="1"/>
    <col min="26" max="28" width="0" style="58" hidden="1" customWidth="1"/>
    <col min="29" max="29" width="6.28515625" style="58" hidden="1" customWidth="1"/>
    <col min="30" max="30" width="7.28515625" style="78" hidden="1" customWidth="1"/>
    <col min="31" max="32" width="16.85546875" style="58" hidden="1" customWidth="1"/>
    <col min="33" max="33" width="15.85546875" style="58" hidden="1" customWidth="1"/>
    <col min="34" max="34" width="16.85546875" style="58" hidden="1" customWidth="1"/>
    <col min="35" max="35" width="0" style="58" hidden="1" customWidth="1"/>
    <col min="36" max="16384" width="14.42578125" style="58"/>
  </cols>
  <sheetData>
    <row r="1" spans="1:34" s="60" customFormat="1" ht="21" x14ac:dyDescent="0.25">
      <c r="A1" s="62" t="s">
        <v>472</v>
      </c>
      <c r="B1" s="63"/>
      <c r="C1" s="63" t="s">
        <v>279</v>
      </c>
      <c r="D1" s="63"/>
      <c r="E1" s="63"/>
      <c r="F1" s="63"/>
      <c r="G1" s="63"/>
      <c r="H1" s="64"/>
      <c r="I1" s="63" t="s">
        <v>280</v>
      </c>
      <c r="J1" s="63"/>
      <c r="K1" s="63"/>
      <c r="L1" s="63"/>
      <c r="M1" s="65"/>
      <c r="N1" s="65"/>
      <c r="O1" s="65"/>
      <c r="P1" s="65"/>
      <c r="Q1" s="65"/>
      <c r="R1" s="58" t="s">
        <v>281</v>
      </c>
      <c r="S1" s="97" t="s">
        <v>282</v>
      </c>
      <c r="T1" s="97"/>
      <c r="U1" s="97"/>
      <c r="V1" s="97"/>
      <c r="W1" s="98"/>
      <c r="X1" s="66" t="s">
        <v>283</v>
      </c>
      <c r="AD1" s="61"/>
    </row>
    <row r="2" spans="1:34" s="60" customFormat="1" x14ac:dyDescent="0.25">
      <c r="A2" s="67"/>
      <c r="B2" s="68"/>
      <c r="C2" s="64"/>
      <c r="D2" s="64"/>
      <c r="E2" s="64"/>
      <c r="F2" s="64"/>
      <c r="G2" s="64"/>
      <c r="H2" s="64"/>
      <c r="I2" s="64"/>
      <c r="J2" s="64"/>
      <c r="K2" s="64"/>
      <c r="L2" s="64"/>
      <c r="M2" s="69"/>
      <c r="N2" s="69"/>
      <c r="O2" s="69"/>
      <c r="P2" s="69"/>
      <c r="Q2" s="69"/>
      <c r="R2" s="58"/>
      <c r="S2" s="70"/>
      <c r="T2" s="70"/>
      <c r="U2" s="70"/>
      <c r="V2" s="70"/>
      <c r="W2" s="71"/>
      <c r="X2" s="66"/>
      <c r="AD2" s="61"/>
    </row>
    <row r="3" spans="1:34" s="60" customFormat="1" x14ac:dyDescent="0.25">
      <c r="A3" s="99" t="s">
        <v>0</v>
      </c>
      <c r="B3" s="100"/>
      <c r="C3" s="70" t="s">
        <v>284</v>
      </c>
      <c r="D3" s="56" t="s">
        <v>2</v>
      </c>
      <c r="E3" s="56" t="s">
        <v>285</v>
      </c>
      <c r="F3" s="56" t="s">
        <v>286</v>
      </c>
      <c r="G3" s="56" t="s">
        <v>24</v>
      </c>
      <c r="H3" s="55" t="s">
        <v>284</v>
      </c>
      <c r="I3" s="56" t="s">
        <v>2</v>
      </c>
      <c r="J3" s="56" t="s">
        <v>285</v>
      </c>
      <c r="K3" s="56" t="s">
        <v>286</v>
      </c>
      <c r="L3" s="57" t="s">
        <v>24</v>
      </c>
      <c r="M3" s="55" t="s">
        <v>1</v>
      </c>
      <c r="N3" s="56" t="s">
        <v>2</v>
      </c>
      <c r="O3" s="56" t="s">
        <v>3</v>
      </c>
      <c r="P3" s="56" t="s">
        <v>4</v>
      </c>
      <c r="Q3" s="57" t="s">
        <v>24</v>
      </c>
      <c r="R3" s="58"/>
      <c r="S3" s="70" t="s">
        <v>284</v>
      </c>
      <c r="T3" s="66" t="s">
        <v>2</v>
      </c>
      <c r="U3" s="66" t="s">
        <v>285</v>
      </c>
      <c r="V3" s="66" t="s">
        <v>286</v>
      </c>
      <c r="W3" s="72" t="s">
        <v>24</v>
      </c>
      <c r="X3" s="41"/>
      <c r="AD3" s="61"/>
    </row>
    <row r="4" spans="1:34" s="60" customFormat="1" ht="21" x14ac:dyDescent="0.3">
      <c r="A4" s="113">
        <v>1</v>
      </c>
      <c r="B4" s="114" t="s">
        <v>5</v>
      </c>
      <c r="C4" s="33">
        <v>120808431</v>
      </c>
      <c r="D4" s="34">
        <f>236775455-13200000-3564000+(52000000*0.5)+13200000+7128000</f>
        <v>266339455</v>
      </c>
      <c r="E4" s="34">
        <v>196626206.29000002</v>
      </c>
      <c r="F4" s="34"/>
      <c r="G4" s="34">
        <f>+SUM(C4:F4)</f>
        <v>583774092.28999996</v>
      </c>
      <c r="H4" s="34">
        <v>120808431</v>
      </c>
      <c r="I4" s="34">
        <v>275542470</v>
      </c>
      <c r="J4" s="34">
        <v>196626206.29000002</v>
      </c>
      <c r="K4" s="35">
        <v>9348500</v>
      </c>
      <c r="L4" s="36">
        <f>+SUM(H4:K4)</f>
        <v>602325607.28999996</v>
      </c>
      <c r="M4" s="109">
        <v>70345506</v>
      </c>
      <c r="N4" s="109">
        <v>201317815</v>
      </c>
      <c r="O4" s="109">
        <f>200994405.29-5000000</f>
        <v>195994405.28999999</v>
      </c>
      <c r="P4" s="109"/>
      <c r="Q4" s="109">
        <f t="shared" ref="Q4" si="0">+SUM(M4:P4)</f>
        <v>467657726.28999996</v>
      </c>
      <c r="R4" s="58"/>
      <c r="S4" s="41">
        <f>+C4-M4</f>
        <v>50462925</v>
      </c>
      <c r="T4" s="41">
        <f>+D4-N4</f>
        <v>65021640</v>
      </c>
      <c r="U4" s="41">
        <f>+E4-O4</f>
        <v>631801.0000000298</v>
      </c>
      <c r="V4" s="41">
        <f>+F4-P4</f>
        <v>0</v>
      </c>
      <c r="W4" s="59">
        <f>+SUM(S4:V4)</f>
        <v>116116366.00000003</v>
      </c>
      <c r="X4" s="73" t="s">
        <v>287</v>
      </c>
      <c r="Z4" s="60" t="s">
        <v>288</v>
      </c>
      <c r="AC4" s="74" t="s">
        <v>289</v>
      </c>
      <c r="AD4" s="61"/>
    </row>
    <row r="5" spans="1:34" s="60" customFormat="1" ht="21" x14ac:dyDescent="0.3">
      <c r="A5" s="115"/>
      <c r="B5" s="116" t="s">
        <v>318</v>
      </c>
      <c r="C5" s="37"/>
      <c r="D5" s="38">
        <v>232267432.35000002</v>
      </c>
      <c r="E5" s="38"/>
      <c r="F5" s="38"/>
      <c r="G5" s="38">
        <f t="shared" ref="G5:G65" si="1">+SUM(C5:F5)</f>
        <v>232267432.35000002</v>
      </c>
      <c r="H5" s="38"/>
      <c r="I5" s="38">
        <v>232267432.35000002</v>
      </c>
      <c r="J5" s="38"/>
      <c r="K5" s="39"/>
      <c r="L5" s="40">
        <f t="shared" ref="L5:L65" si="2">+SUM(H5:K5)</f>
        <v>232267432.35000002</v>
      </c>
      <c r="M5" s="109"/>
      <c r="N5" s="109">
        <v>24282728</v>
      </c>
      <c r="O5" s="109"/>
      <c r="P5" s="109"/>
      <c r="Q5" s="109">
        <f t="shared" ref="Q5:Q69" si="3">+SUM(M5:P5)</f>
        <v>24282728</v>
      </c>
      <c r="R5" s="58" t="s">
        <v>290</v>
      </c>
      <c r="S5" s="41">
        <f t="shared" ref="S5:V66" si="4">+C5-M5</f>
        <v>0</v>
      </c>
      <c r="T5" s="41">
        <f t="shared" si="4"/>
        <v>207984704.35000002</v>
      </c>
      <c r="U5" s="41">
        <f t="shared" si="4"/>
        <v>0</v>
      </c>
      <c r="V5" s="41">
        <f t="shared" si="4"/>
        <v>0</v>
      </c>
      <c r="W5" s="59">
        <f t="shared" ref="W5:W10" si="5">+SUM(S5:V5)</f>
        <v>207984704.35000002</v>
      </c>
      <c r="X5" s="41"/>
      <c r="Z5" s="60" t="s">
        <v>291</v>
      </c>
      <c r="AC5" s="74" t="s">
        <v>289</v>
      </c>
      <c r="AD5" s="61">
        <v>1</v>
      </c>
      <c r="AE5" s="60">
        <v>44613402.640000001</v>
      </c>
      <c r="AF5" s="60">
        <v>13554000</v>
      </c>
      <c r="AG5" s="60">
        <v>86670229.709999993</v>
      </c>
      <c r="AH5" s="75">
        <f>+SUM(AE5:AG5)</f>
        <v>144837632.34999999</v>
      </c>
    </row>
    <row r="6" spans="1:34" s="60" customFormat="1" ht="37.5" x14ac:dyDescent="0.3">
      <c r="A6" s="115"/>
      <c r="B6" s="116" t="s">
        <v>319</v>
      </c>
      <c r="C6" s="37"/>
      <c r="D6" s="38">
        <v>7719968</v>
      </c>
      <c r="E6" s="38"/>
      <c r="F6" s="38"/>
      <c r="G6" s="38">
        <f t="shared" si="1"/>
        <v>7719968</v>
      </c>
      <c r="H6" s="38"/>
      <c r="I6" s="38">
        <v>13015511</v>
      </c>
      <c r="J6" s="38"/>
      <c r="K6" s="39">
        <v>76500</v>
      </c>
      <c r="L6" s="40">
        <f t="shared" si="2"/>
        <v>13092011</v>
      </c>
      <c r="M6" s="109"/>
      <c r="N6" s="109">
        <v>570000</v>
      </c>
      <c r="O6" s="109"/>
      <c r="P6" s="109"/>
      <c r="Q6" s="109">
        <f t="shared" si="3"/>
        <v>570000</v>
      </c>
      <c r="R6" s="58"/>
      <c r="S6" s="41">
        <f t="shared" si="4"/>
        <v>0</v>
      </c>
      <c r="T6" s="41">
        <f t="shared" si="4"/>
        <v>7149968</v>
      </c>
      <c r="U6" s="41">
        <f t="shared" si="4"/>
        <v>0</v>
      </c>
      <c r="V6" s="41">
        <f t="shared" si="4"/>
        <v>0</v>
      </c>
      <c r="W6" s="59">
        <f t="shared" si="5"/>
        <v>7149968</v>
      </c>
      <c r="X6" s="41"/>
      <c r="Z6" s="60" t="s">
        <v>292</v>
      </c>
      <c r="AC6" s="74" t="s">
        <v>289</v>
      </c>
      <c r="AD6" s="61">
        <v>2</v>
      </c>
      <c r="AE6" s="60">
        <v>70430000</v>
      </c>
      <c r="AF6" s="60">
        <v>9499800</v>
      </c>
      <c r="AG6" s="60">
        <v>7500000</v>
      </c>
      <c r="AH6" s="75">
        <f>+SUM(AE6:AG6)</f>
        <v>87429800</v>
      </c>
    </row>
    <row r="7" spans="1:34" s="60" customFormat="1" ht="21" x14ac:dyDescent="0.3">
      <c r="A7" s="115"/>
      <c r="B7" s="116" t="s">
        <v>64</v>
      </c>
      <c r="C7" s="37"/>
      <c r="D7" s="38">
        <v>13303501</v>
      </c>
      <c r="E7" s="38"/>
      <c r="F7" s="38"/>
      <c r="G7" s="38">
        <f t="shared" si="1"/>
        <v>13303501</v>
      </c>
      <c r="H7" s="38"/>
      <c r="I7" s="38">
        <v>24146405</v>
      </c>
      <c r="J7" s="38"/>
      <c r="K7" s="39">
        <v>162000</v>
      </c>
      <c r="L7" s="40">
        <f t="shared" si="2"/>
        <v>24308405</v>
      </c>
      <c r="M7" s="109"/>
      <c r="N7" s="109">
        <v>7644381</v>
      </c>
      <c r="O7" s="109"/>
      <c r="P7" s="109">
        <v>4750000</v>
      </c>
      <c r="Q7" s="109">
        <f t="shared" si="3"/>
        <v>12394381</v>
      </c>
      <c r="R7" s="58"/>
      <c r="S7" s="41">
        <f t="shared" si="4"/>
        <v>0</v>
      </c>
      <c r="T7" s="41">
        <f t="shared" si="4"/>
        <v>5659120</v>
      </c>
      <c r="U7" s="41">
        <f t="shared" si="4"/>
        <v>0</v>
      </c>
      <c r="V7" s="41">
        <f t="shared" si="4"/>
        <v>-4750000</v>
      </c>
      <c r="W7" s="59">
        <f t="shared" si="5"/>
        <v>909120</v>
      </c>
      <c r="X7" s="41"/>
      <c r="Z7" s="60" t="s">
        <v>293</v>
      </c>
      <c r="AC7" s="74" t="s">
        <v>289</v>
      </c>
      <c r="AD7" s="61">
        <v>3</v>
      </c>
      <c r="AH7" s="75">
        <f>+AH5+AH6</f>
        <v>232267432.34999999</v>
      </c>
    </row>
    <row r="8" spans="1:34" s="60" customFormat="1" ht="37.5" x14ac:dyDescent="0.3">
      <c r="A8" s="115"/>
      <c r="B8" s="116" t="s">
        <v>159</v>
      </c>
      <c r="C8" s="37"/>
      <c r="D8" s="38">
        <v>1809096</v>
      </c>
      <c r="E8" s="38"/>
      <c r="F8" s="38"/>
      <c r="G8" s="38">
        <f t="shared" si="1"/>
        <v>1809096</v>
      </c>
      <c r="H8" s="38"/>
      <c r="I8" s="38">
        <v>1706571.44</v>
      </c>
      <c r="J8" s="38"/>
      <c r="K8" s="39">
        <v>419100.13</v>
      </c>
      <c r="L8" s="40">
        <f t="shared" si="2"/>
        <v>2125671.5699999998</v>
      </c>
      <c r="M8" s="109"/>
      <c r="N8" s="109">
        <v>2825800</v>
      </c>
      <c r="O8" s="109"/>
      <c r="P8" s="109"/>
      <c r="Q8" s="109">
        <f t="shared" si="3"/>
        <v>2825800</v>
      </c>
      <c r="R8" s="58"/>
      <c r="S8" s="41">
        <f t="shared" si="4"/>
        <v>0</v>
      </c>
      <c r="T8" s="41">
        <f t="shared" si="4"/>
        <v>-1016704</v>
      </c>
      <c r="U8" s="41">
        <f t="shared" si="4"/>
        <v>0</v>
      </c>
      <c r="V8" s="41">
        <f t="shared" si="4"/>
        <v>0</v>
      </c>
      <c r="W8" s="59">
        <f t="shared" si="5"/>
        <v>-1016704</v>
      </c>
      <c r="X8" s="41"/>
      <c r="Z8" s="60" t="s">
        <v>294</v>
      </c>
      <c r="AC8" s="74" t="s">
        <v>289</v>
      </c>
      <c r="AD8" s="61">
        <v>4</v>
      </c>
      <c r="AE8" s="76" t="s">
        <v>295</v>
      </c>
      <c r="AF8" s="76" t="s">
        <v>296</v>
      </c>
      <c r="AG8" s="76" t="s">
        <v>297</v>
      </c>
    </row>
    <row r="9" spans="1:34" s="60" customFormat="1" ht="37.5" x14ac:dyDescent="0.3">
      <c r="A9" s="115"/>
      <c r="B9" s="116" t="s">
        <v>247</v>
      </c>
      <c r="C9" s="37"/>
      <c r="D9" s="38">
        <v>2964175</v>
      </c>
      <c r="E9" s="38"/>
      <c r="F9" s="38"/>
      <c r="G9" s="38">
        <f t="shared" si="1"/>
        <v>2964175</v>
      </c>
      <c r="H9" s="38"/>
      <c r="I9" s="38">
        <v>3670375</v>
      </c>
      <c r="J9" s="38"/>
      <c r="K9" s="39">
        <v>120000</v>
      </c>
      <c r="L9" s="40">
        <f t="shared" si="2"/>
        <v>3790375</v>
      </c>
      <c r="M9" s="109"/>
      <c r="N9" s="109">
        <v>200000</v>
      </c>
      <c r="O9" s="109"/>
      <c r="P9" s="109"/>
      <c r="Q9" s="109">
        <f t="shared" si="3"/>
        <v>200000</v>
      </c>
      <c r="R9" s="58"/>
      <c r="S9" s="41">
        <f t="shared" si="4"/>
        <v>0</v>
      </c>
      <c r="T9" s="41">
        <f t="shared" si="4"/>
        <v>2764175</v>
      </c>
      <c r="U9" s="41">
        <f t="shared" si="4"/>
        <v>0</v>
      </c>
      <c r="V9" s="41">
        <f t="shared" si="4"/>
        <v>0</v>
      </c>
      <c r="W9" s="59">
        <f t="shared" si="5"/>
        <v>2764175</v>
      </c>
      <c r="X9" s="41"/>
      <c r="Z9" s="60" t="s">
        <v>298</v>
      </c>
      <c r="AC9" s="74" t="s">
        <v>289</v>
      </c>
      <c r="AD9" s="61">
        <v>5</v>
      </c>
      <c r="AE9" s="60" t="s">
        <v>299</v>
      </c>
      <c r="AF9" s="60">
        <v>44613402.640000001</v>
      </c>
      <c r="AG9" s="60">
        <v>70430000</v>
      </c>
      <c r="AH9" s="60">
        <f>+SUM(AF9:AG9)</f>
        <v>115043402.64</v>
      </c>
    </row>
    <row r="10" spans="1:34" s="60" customFormat="1" ht="21" x14ac:dyDescent="0.3">
      <c r="A10" s="115"/>
      <c r="B10" s="116" t="s">
        <v>35</v>
      </c>
      <c r="C10" s="37"/>
      <c r="D10" s="38">
        <v>200000</v>
      </c>
      <c r="E10" s="38"/>
      <c r="F10" s="38"/>
      <c r="G10" s="38">
        <f t="shared" si="1"/>
        <v>200000</v>
      </c>
      <c r="H10" s="38"/>
      <c r="I10" s="38">
        <v>200000</v>
      </c>
      <c r="J10" s="38"/>
      <c r="K10" s="39"/>
      <c r="L10" s="40">
        <f t="shared" si="2"/>
        <v>200000</v>
      </c>
      <c r="M10" s="109"/>
      <c r="N10" s="109">
        <v>742200</v>
      </c>
      <c r="O10" s="109"/>
      <c r="P10" s="109"/>
      <c r="Q10" s="109">
        <f t="shared" ref="Q10:Q49" si="6">+SUM(M10:P10)</f>
        <v>742200</v>
      </c>
      <c r="R10" s="58"/>
      <c r="S10" s="41">
        <f t="shared" si="4"/>
        <v>0</v>
      </c>
      <c r="T10" s="41">
        <f t="shared" si="4"/>
        <v>-542200</v>
      </c>
      <c r="U10" s="41">
        <f t="shared" si="4"/>
        <v>0</v>
      </c>
      <c r="V10" s="41">
        <f t="shared" si="4"/>
        <v>0</v>
      </c>
      <c r="W10" s="59">
        <f t="shared" si="5"/>
        <v>-542200</v>
      </c>
      <c r="X10" s="41"/>
      <c r="Z10" s="60" t="s">
        <v>300</v>
      </c>
      <c r="AC10" s="74" t="s">
        <v>289</v>
      </c>
      <c r="AD10" s="61">
        <v>6</v>
      </c>
      <c r="AE10" s="60" t="s">
        <v>301</v>
      </c>
      <c r="AF10" s="60">
        <v>13554000</v>
      </c>
      <c r="AG10" s="60">
        <v>9499800</v>
      </c>
      <c r="AH10" s="60">
        <f>+SUM(AF10:AG10)</f>
        <v>23053800</v>
      </c>
    </row>
    <row r="11" spans="1:34" s="60" customFormat="1" ht="21" x14ac:dyDescent="0.3">
      <c r="A11" s="115"/>
      <c r="B11" s="116" t="s">
        <v>320</v>
      </c>
      <c r="C11" s="37"/>
      <c r="D11" s="38">
        <v>5979156</v>
      </c>
      <c r="E11" s="38"/>
      <c r="F11" s="38"/>
      <c r="G11" s="38">
        <f t="shared" si="1"/>
        <v>5979156</v>
      </c>
      <c r="H11" s="38"/>
      <c r="I11" s="38">
        <f>2997640+4416836</f>
        <v>7414476</v>
      </c>
      <c r="J11" s="38"/>
      <c r="K11" s="39"/>
      <c r="L11" s="40">
        <f t="shared" si="2"/>
        <v>7414476</v>
      </c>
      <c r="M11" s="109"/>
      <c r="N11" s="109">
        <v>15543165</v>
      </c>
      <c r="O11" s="109"/>
      <c r="P11" s="109"/>
      <c r="Q11" s="109">
        <f t="shared" si="6"/>
        <v>15543165</v>
      </c>
      <c r="R11" s="58"/>
      <c r="S11" s="41">
        <f t="shared" si="4"/>
        <v>0</v>
      </c>
      <c r="T11" s="41">
        <f t="shared" si="4"/>
        <v>-9564009</v>
      </c>
      <c r="U11" s="41">
        <f t="shared" si="4"/>
        <v>0</v>
      </c>
      <c r="V11" s="41">
        <f t="shared" si="4"/>
        <v>0</v>
      </c>
      <c r="W11" s="59">
        <f t="shared" ref="W11:W66" si="7">+SUM(S11:V11)</f>
        <v>-9564009</v>
      </c>
      <c r="X11" s="41"/>
      <c r="AC11" s="74" t="s">
        <v>289</v>
      </c>
      <c r="AD11" s="61">
        <v>7</v>
      </c>
      <c r="AE11" s="60" t="s">
        <v>302</v>
      </c>
      <c r="AF11" s="60">
        <v>86670229.709999993</v>
      </c>
      <c r="AG11" s="60">
        <v>7500000</v>
      </c>
      <c r="AH11" s="60">
        <f>+SUM(AF11:AG11)</f>
        <v>94170229.709999993</v>
      </c>
    </row>
    <row r="12" spans="1:34" s="60" customFormat="1" ht="21" x14ac:dyDescent="0.3">
      <c r="A12" s="115"/>
      <c r="B12" s="116" t="s">
        <v>164</v>
      </c>
      <c r="C12" s="37"/>
      <c r="D12" s="38">
        <v>5847130</v>
      </c>
      <c r="E12" s="38"/>
      <c r="F12" s="38"/>
      <c r="G12" s="38">
        <f t="shared" si="1"/>
        <v>5847130</v>
      </c>
      <c r="H12" s="38"/>
      <c r="I12" s="38">
        <v>5846880</v>
      </c>
      <c r="J12" s="38"/>
      <c r="K12" s="39">
        <v>5288920</v>
      </c>
      <c r="L12" s="40">
        <f t="shared" si="2"/>
        <v>11135800</v>
      </c>
      <c r="M12" s="109"/>
      <c r="N12" s="109">
        <v>625254</v>
      </c>
      <c r="O12" s="109"/>
      <c r="P12" s="109"/>
      <c r="Q12" s="109">
        <f t="shared" si="6"/>
        <v>625254</v>
      </c>
      <c r="R12" s="58"/>
      <c r="S12" s="41">
        <f t="shared" si="4"/>
        <v>0</v>
      </c>
      <c r="T12" s="41">
        <f t="shared" si="4"/>
        <v>5221876</v>
      </c>
      <c r="U12" s="41">
        <f t="shared" si="4"/>
        <v>0</v>
      </c>
      <c r="V12" s="41">
        <f t="shared" si="4"/>
        <v>0</v>
      </c>
      <c r="W12" s="59">
        <f t="shared" si="7"/>
        <v>5221876</v>
      </c>
      <c r="X12" s="41"/>
      <c r="AC12" s="74" t="s">
        <v>289</v>
      </c>
      <c r="AD12" s="61">
        <v>8</v>
      </c>
      <c r="AF12" s="60">
        <f>+SUM(AF9:AF11)</f>
        <v>144837632.34999999</v>
      </c>
      <c r="AG12" s="60">
        <f>+SUM(AG9:AG11)</f>
        <v>87429800</v>
      </c>
      <c r="AH12" s="60">
        <f>+SUM(AF12:AG12)</f>
        <v>232267432.34999999</v>
      </c>
    </row>
    <row r="13" spans="1:34" s="60" customFormat="1" ht="37.5" x14ac:dyDescent="0.3">
      <c r="A13" s="115"/>
      <c r="B13" s="116" t="s">
        <v>43</v>
      </c>
      <c r="C13" s="37"/>
      <c r="D13" s="38">
        <v>16721661</v>
      </c>
      <c r="E13" s="38"/>
      <c r="F13" s="38"/>
      <c r="G13" s="38">
        <f t="shared" si="1"/>
        <v>16721661</v>
      </c>
      <c r="H13" s="38"/>
      <c r="I13" s="38">
        <v>23377930</v>
      </c>
      <c r="J13" s="38"/>
      <c r="K13" s="39">
        <v>2674000</v>
      </c>
      <c r="L13" s="40">
        <f t="shared" si="2"/>
        <v>26051930</v>
      </c>
      <c r="M13" s="109"/>
      <c r="N13" s="109">
        <v>50000</v>
      </c>
      <c r="O13" s="109"/>
      <c r="P13" s="109"/>
      <c r="Q13" s="109">
        <f t="shared" si="6"/>
        <v>50000</v>
      </c>
      <c r="R13" s="58"/>
      <c r="S13" s="41">
        <f t="shared" si="4"/>
        <v>0</v>
      </c>
      <c r="T13" s="41">
        <f t="shared" si="4"/>
        <v>16671661</v>
      </c>
      <c r="U13" s="41">
        <f t="shared" si="4"/>
        <v>0</v>
      </c>
      <c r="V13" s="41">
        <f t="shared" si="4"/>
        <v>0</v>
      </c>
      <c r="W13" s="59">
        <f t="shared" si="7"/>
        <v>16671661</v>
      </c>
      <c r="X13" s="41"/>
      <c r="AC13" s="74" t="s">
        <v>289</v>
      </c>
      <c r="AD13" s="61">
        <v>9</v>
      </c>
      <c r="AH13" s="60">
        <f>+AH12-Q5</f>
        <v>207984704.34999999</v>
      </c>
    </row>
    <row r="14" spans="1:34" s="60" customFormat="1" ht="37.5" x14ac:dyDescent="0.3">
      <c r="A14" s="115"/>
      <c r="B14" s="116" t="s">
        <v>321</v>
      </c>
      <c r="C14" s="37"/>
      <c r="D14" s="38">
        <v>5277006</v>
      </c>
      <c r="E14" s="38"/>
      <c r="F14" s="38"/>
      <c r="G14" s="38">
        <f t="shared" si="1"/>
        <v>5277006</v>
      </c>
      <c r="H14" s="38"/>
      <c r="I14" s="38">
        <v>6292374</v>
      </c>
      <c r="J14" s="38"/>
      <c r="K14" s="39">
        <v>5752414</v>
      </c>
      <c r="L14" s="40">
        <f t="shared" si="2"/>
        <v>12044788</v>
      </c>
      <c r="M14" s="109"/>
      <c r="N14" s="109">
        <v>2939463</v>
      </c>
      <c r="O14" s="109"/>
      <c r="P14" s="109"/>
      <c r="Q14" s="109">
        <f t="shared" si="6"/>
        <v>2939463</v>
      </c>
      <c r="R14" s="58"/>
      <c r="S14" s="41">
        <f t="shared" si="4"/>
        <v>0</v>
      </c>
      <c r="T14" s="41">
        <f t="shared" si="4"/>
        <v>2337543</v>
      </c>
      <c r="U14" s="41">
        <f t="shared" si="4"/>
        <v>0</v>
      </c>
      <c r="V14" s="41">
        <f t="shared" si="4"/>
        <v>0</v>
      </c>
      <c r="W14" s="59">
        <f t="shared" si="7"/>
        <v>2337543</v>
      </c>
      <c r="X14" s="41"/>
      <c r="AC14" s="74" t="s">
        <v>289</v>
      </c>
      <c r="AD14" s="61">
        <v>10</v>
      </c>
    </row>
    <row r="15" spans="1:34" s="60" customFormat="1" ht="37.5" x14ac:dyDescent="0.3">
      <c r="A15" s="115"/>
      <c r="B15" s="116" t="s">
        <v>322</v>
      </c>
      <c r="C15" s="37"/>
      <c r="D15" s="38">
        <v>3875160</v>
      </c>
      <c r="E15" s="38"/>
      <c r="F15" s="38"/>
      <c r="G15" s="38">
        <f t="shared" si="1"/>
        <v>3875160</v>
      </c>
      <c r="H15" s="38"/>
      <c r="I15" s="38">
        <f>4582660+402000</f>
        <v>4984660</v>
      </c>
      <c r="J15" s="38"/>
      <c r="K15" s="39"/>
      <c r="L15" s="40">
        <f t="shared" si="2"/>
        <v>4984660</v>
      </c>
      <c r="M15" s="109"/>
      <c r="N15" s="109">
        <v>210000</v>
      </c>
      <c r="O15" s="109"/>
      <c r="P15" s="109"/>
      <c r="Q15" s="109">
        <f t="shared" si="6"/>
        <v>210000</v>
      </c>
      <c r="R15" s="58"/>
      <c r="S15" s="41">
        <f t="shared" si="4"/>
        <v>0</v>
      </c>
      <c r="T15" s="41">
        <f t="shared" si="4"/>
        <v>3665160</v>
      </c>
      <c r="U15" s="41">
        <f t="shared" si="4"/>
        <v>0</v>
      </c>
      <c r="V15" s="41">
        <f t="shared" si="4"/>
        <v>0</v>
      </c>
      <c r="W15" s="59">
        <f t="shared" si="7"/>
        <v>3665160</v>
      </c>
      <c r="X15" s="41"/>
      <c r="AC15" s="74" t="s">
        <v>289</v>
      </c>
      <c r="AD15" s="61">
        <v>11</v>
      </c>
    </row>
    <row r="16" spans="1:34" s="60" customFormat="1" ht="21" x14ac:dyDescent="0.3">
      <c r="A16" s="115"/>
      <c r="B16" s="116" t="s">
        <v>323</v>
      </c>
      <c r="C16" s="37"/>
      <c r="D16" s="38">
        <v>6774320</v>
      </c>
      <c r="E16" s="38"/>
      <c r="F16" s="38"/>
      <c r="G16" s="38">
        <f t="shared" si="1"/>
        <v>6774320</v>
      </c>
      <c r="H16" s="38"/>
      <c r="I16" s="38">
        <v>12859320</v>
      </c>
      <c r="J16" s="38"/>
      <c r="K16" s="39">
        <v>18301264.219999999</v>
      </c>
      <c r="L16" s="40">
        <f t="shared" si="2"/>
        <v>31160584.219999999</v>
      </c>
      <c r="M16" s="109"/>
      <c r="N16" s="109">
        <v>10000000</v>
      </c>
      <c r="O16" s="109"/>
      <c r="P16" s="109"/>
      <c r="Q16" s="109">
        <f t="shared" si="6"/>
        <v>10000000</v>
      </c>
      <c r="R16" s="58"/>
      <c r="S16" s="41">
        <f t="shared" si="4"/>
        <v>0</v>
      </c>
      <c r="T16" s="41">
        <f t="shared" si="4"/>
        <v>-3225680</v>
      </c>
      <c r="U16" s="41">
        <f t="shared" si="4"/>
        <v>0</v>
      </c>
      <c r="V16" s="41">
        <f t="shared" si="4"/>
        <v>0</v>
      </c>
      <c r="W16" s="59">
        <f t="shared" si="7"/>
        <v>-3225680</v>
      </c>
      <c r="X16" s="41"/>
      <c r="AC16" s="74" t="s">
        <v>289</v>
      </c>
      <c r="AD16" s="61">
        <v>12</v>
      </c>
    </row>
    <row r="17" spans="1:30" s="60" customFormat="1" ht="21" x14ac:dyDescent="0.3">
      <c r="A17" s="115"/>
      <c r="B17" s="116" t="s">
        <v>324</v>
      </c>
      <c r="C17" s="37"/>
      <c r="D17" s="38">
        <v>22456304</v>
      </c>
      <c r="E17" s="38"/>
      <c r="F17" s="38"/>
      <c r="G17" s="38">
        <f t="shared" si="1"/>
        <v>22456304</v>
      </c>
      <c r="H17" s="38"/>
      <c r="I17" s="38">
        <v>22456304</v>
      </c>
      <c r="J17" s="38"/>
      <c r="K17" s="39">
        <v>200000</v>
      </c>
      <c r="L17" s="40">
        <f t="shared" si="2"/>
        <v>22656304</v>
      </c>
      <c r="M17" s="109"/>
      <c r="N17" s="109">
        <v>100000000</v>
      </c>
      <c r="O17" s="109"/>
      <c r="P17" s="109"/>
      <c r="Q17" s="109">
        <f t="shared" si="6"/>
        <v>100000000</v>
      </c>
      <c r="R17" s="58"/>
      <c r="S17" s="41">
        <f t="shared" si="4"/>
        <v>0</v>
      </c>
      <c r="T17" s="41">
        <f t="shared" si="4"/>
        <v>-77543696</v>
      </c>
      <c r="U17" s="41">
        <f t="shared" si="4"/>
        <v>0</v>
      </c>
      <c r="V17" s="41">
        <f t="shared" si="4"/>
        <v>0</v>
      </c>
      <c r="W17" s="59">
        <f t="shared" si="7"/>
        <v>-77543696</v>
      </c>
      <c r="X17" s="41"/>
      <c r="AC17" s="74" t="s">
        <v>289</v>
      </c>
      <c r="AD17" s="61">
        <v>13</v>
      </c>
    </row>
    <row r="18" spans="1:30" s="60" customFormat="1" ht="37.5" x14ac:dyDescent="0.3">
      <c r="A18" s="115"/>
      <c r="B18" s="116" t="s">
        <v>253</v>
      </c>
      <c r="C18" s="37"/>
      <c r="D18" s="38">
        <f>54740728+(24000000*0.5)</f>
        <v>66740728</v>
      </c>
      <c r="E18" s="38"/>
      <c r="F18" s="38"/>
      <c r="G18" s="38">
        <f t="shared" si="1"/>
        <v>66740728</v>
      </c>
      <c r="H18" s="38"/>
      <c r="I18" s="38">
        <v>68749912</v>
      </c>
      <c r="J18" s="38"/>
      <c r="K18" s="39">
        <v>36200000</v>
      </c>
      <c r="L18" s="40">
        <f t="shared" si="2"/>
        <v>104949912</v>
      </c>
      <c r="M18" s="109"/>
      <c r="N18" s="109">
        <v>7000000</v>
      </c>
      <c r="O18" s="109"/>
      <c r="P18" s="109"/>
      <c r="Q18" s="109">
        <f>+SUM(M18:P18)</f>
        <v>7000000</v>
      </c>
      <c r="R18" s="58"/>
      <c r="S18" s="41">
        <f t="shared" si="4"/>
        <v>0</v>
      </c>
      <c r="T18" s="41">
        <f t="shared" si="4"/>
        <v>59740728</v>
      </c>
      <c r="U18" s="41">
        <f t="shared" si="4"/>
        <v>0</v>
      </c>
      <c r="V18" s="41">
        <f t="shared" si="4"/>
        <v>0</v>
      </c>
      <c r="W18" s="59">
        <f t="shared" si="7"/>
        <v>59740728</v>
      </c>
      <c r="X18" s="41"/>
      <c r="AC18" s="74" t="s">
        <v>289</v>
      </c>
      <c r="AD18" s="61">
        <v>14</v>
      </c>
    </row>
    <row r="19" spans="1:30" s="60" customFormat="1" ht="21" x14ac:dyDescent="0.3">
      <c r="A19" s="115"/>
      <c r="B19" s="116" t="s">
        <v>325</v>
      </c>
      <c r="C19" s="37"/>
      <c r="D19" s="38">
        <v>742080</v>
      </c>
      <c r="E19" s="38"/>
      <c r="F19" s="38"/>
      <c r="G19" s="38">
        <f t="shared" si="1"/>
        <v>742080</v>
      </c>
      <c r="H19" s="38"/>
      <c r="I19" s="38">
        <v>742080</v>
      </c>
      <c r="J19" s="38"/>
      <c r="K19" s="39"/>
      <c r="L19" s="40">
        <f t="shared" si="2"/>
        <v>742080</v>
      </c>
      <c r="M19" s="109"/>
      <c r="N19" s="109">
        <v>500000</v>
      </c>
      <c r="O19" s="109"/>
      <c r="P19" s="109"/>
      <c r="Q19" s="109">
        <f t="shared" si="6"/>
        <v>500000</v>
      </c>
      <c r="R19" s="58"/>
      <c r="S19" s="41">
        <f t="shared" si="4"/>
        <v>0</v>
      </c>
      <c r="T19" s="41">
        <f t="shared" si="4"/>
        <v>242080</v>
      </c>
      <c r="U19" s="41">
        <f t="shared" si="4"/>
        <v>0</v>
      </c>
      <c r="V19" s="41">
        <f t="shared" si="4"/>
        <v>0</v>
      </c>
      <c r="W19" s="59">
        <f t="shared" si="7"/>
        <v>242080</v>
      </c>
      <c r="X19" s="41"/>
      <c r="AC19" s="74" t="s">
        <v>289</v>
      </c>
      <c r="AD19" s="61">
        <v>15</v>
      </c>
    </row>
    <row r="20" spans="1:30" s="60" customFormat="1" ht="21" x14ac:dyDescent="0.3">
      <c r="A20" s="115"/>
      <c r="B20" s="116" t="s">
        <v>30</v>
      </c>
      <c r="C20" s="37"/>
      <c r="D20" s="38">
        <v>1500000</v>
      </c>
      <c r="E20" s="38"/>
      <c r="F20" s="38"/>
      <c r="G20" s="38">
        <f t="shared" si="1"/>
        <v>1500000</v>
      </c>
      <c r="H20" s="38"/>
      <c r="I20" s="38">
        <v>1500000</v>
      </c>
      <c r="J20" s="38"/>
      <c r="K20" s="39"/>
      <c r="L20" s="40">
        <f t="shared" si="2"/>
        <v>1500000</v>
      </c>
      <c r="M20" s="109"/>
      <c r="N20" s="109">
        <v>24581170</v>
      </c>
      <c r="O20" s="109"/>
      <c r="P20" s="109"/>
      <c r="Q20" s="109">
        <f t="shared" si="6"/>
        <v>24581170</v>
      </c>
      <c r="R20" s="58" t="s">
        <v>290</v>
      </c>
      <c r="S20" s="41">
        <f t="shared" si="4"/>
        <v>0</v>
      </c>
      <c r="T20" s="41">
        <f t="shared" si="4"/>
        <v>-23081170</v>
      </c>
      <c r="U20" s="41">
        <f t="shared" si="4"/>
        <v>0</v>
      </c>
      <c r="V20" s="41">
        <f t="shared" si="4"/>
        <v>0</v>
      </c>
      <c r="W20" s="59">
        <f t="shared" si="7"/>
        <v>-23081170</v>
      </c>
      <c r="X20" s="41"/>
      <c r="AC20" s="74" t="s">
        <v>289</v>
      </c>
      <c r="AD20" s="61">
        <v>16</v>
      </c>
    </row>
    <row r="21" spans="1:30" s="60" customFormat="1" ht="37.5" x14ac:dyDescent="0.3">
      <c r="A21" s="115"/>
      <c r="B21" s="116" t="s">
        <v>31</v>
      </c>
      <c r="C21" s="37"/>
      <c r="D21" s="38">
        <v>9995592</v>
      </c>
      <c r="E21" s="38"/>
      <c r="F21" s="38"/>
      <c r="G21" s="38">
        <f t="shared" si="1"/>
        <v>9995592</v>
      </c>
      <c r="H21" s="38"/>
      <c r="I21" s="38">
        <v>8868990.7200000007</v>
      </c>
      <c r="J21" s="38"/>
      <c r="K21" s="39"/>
      <c r="L21" s="40">
        <f t="shared" si="2"/>
        <v>8868990.7200000007</v>
      </c>
      <c r="M21" s="109"/>
      <c r="N21" s="109">
        <v>7658891</v>
      </c>
      <c r="O21" s="109"/>
      <c r="P21" s="109">
        <v>684600</v>
      </c>
      <c r="Q21" s="109">
        <f t="shared" si="6"/>
        <v>8343491</v>
      </c>
      <c r="R21" s="58"/>
      <c r="S21" s="41">
        <f t="shared" si="4"/>
        <v>0</v>
      </c>
      <c r="T21" s="41">
        <f t="shared" si="4"/>
        <v>2336701</v>
      </c>
      <c r="U21" s="41">
        <f t="shared" si="4"/>
        <v>0</v>
      </c>
      <c r="V21" s="41">
        <f t="shared" si="4"/>
        <v>-684600</v>
      </c>
      <c r="W21" s="59">
        <f t="shared" si="7"/>
        <v>1652101</v>
      </c>
      <c r="X21" s="41"/>
      <c r="AC21" s="74" t="s">
        <v>289</v>
      </c>
      <c r="AD21" s="61">
        <v>17</v>
      </c>
    </row>
    <row r="22" spans="1:30" s="60" customFormat="1" ht="21" x14ac:dyDescent="0.3">
      <c r="A22" s="115"/>
      <c r="B22" s="116" t="s">
        <v>184</v>
      </c>
      <c r="C22" s="37"/>
      <c r="D22" s="38">
        <v>37143283</v>
      </c>
      <c r="E22" s="38"/>
      <c r="F22" s="38"/>
      <c r="G22" s="38">
        <f t="shared" si="1"/>
        <v>37143283</v>
      </c>
      <c r="H22" s="38"/>
      <c r="I22" s="38">
        <v>37143283</v>
      </c>
      <c r="J22" s="38"/>
      <c r="K22" s="39"/>
      <c r="L22" s="40">
        <f t="shared" si="2"/>
        <v>37143283</v>
      </c>
      <c r="M22" s="109"/>
      <c r="N22" s="109">
        <v>5648985</v>
      </c>
      <c r="O22" s="109"/>
      <c r="P22" s="109">
        <v>1088000</v>
      </c>
      <c r="Q22" s="109">
        <f t="shared" si="6"/>
        <v>6736985</v>
      </c>
      <c r="R22" s="58" t="s">
        <v>290</v>
      </c>
      <c r="S22" s="41">
        <f t="shared" si="4"/>
        <v>0</v>
      </c>
      <c r="T22" s="41">
        <f t="shared" si="4"/>
        <v>31494298</v>
      </c>
      <c r="U22" s="41">
        <f t="shared" si="4"/>
        <v>0</v>
      </c>
      <c r="V22" s="41">
        <f t="shared" si="4"/>
        <v>-1088000</v>
      </c>
      <c r="W22" s="59">
        <f t="shared" si="7"/>
        <v>30406298</v>
      </c>
      <c r="X22" s="41"/>
      <c r="AC22" s="74" t="s">
        <v>289</v>
      </c>
      <c r="AD22" s="61">
        <v>18</v>
      </c>
    </row>
    <row r="23" spans="1:30" s="60" customFormat="1" ht="37.5" x14ac:dyDescent="0.3">
      <c r="A23" s="115"/>
      <c r="B23" s="116" t="s">
        <v>326</v>
      </c>
      <c r="C23" s="37"/>
      <c r="D23" s="38">
        <v>3068184</v>
      </c>
      <c r="E23" s="38"/>
      <c r="F23" s="38"/>
      <c r="G23" s="38">
        <f t="shared" si="1"/>
        <v>3068184</v>
      </c>
      <c r="H23" s="38"/>
      <c r="I23" s="38">
        <f>4498304+1500000</f>
        <v>5998304</v>
      </c>
      <c r="J23" s="38"/>
      <c r="K23" s="39"/>
      <c r="L23" s="40">
        <f t="shared" si="2"/>
        <v>5998304</v>
      </c>
      <c r="M23" s="109"/>
      <c r="N23" s="109">
        <v>4840000</v>
      </c>
      <c r="O23" s="109"/>
      <c r="P23" s="109"/>
      <c r="Q23" s="109">
        <f t="shared" si="6"/>
        <v>4840000</v>
      </c>
      <c r="R23" s="58"/>
      <c r="S23" s="41">
        <f t="shared" si="4"/>
        <v>0</v>
      </c>
      <c r="T23" s="41">
        <f t="shared" si="4"/>
        <v>-1771816</v>
      </c>
      <c r="U23" s="41">
        <f t="shared" si="4"/>
        <v>0</v>
      </c>
      <c r="V23" s="41">
        <f t="shared" si="4"/>
        <v>0</v>
      </c>
      <c r="W23" s="59">
        <f t="shared" si="7"/>
        <v>-1771816</v>
      </c>
      <c r="X23" s="41"/>
      <c r="AC23" s="77" t="s">
        <v>289</v>
      </c>
      <c r="AD23" s="61">
        <v>19</v>
      </c>
    </row>
    <row r="24" spans="1:30" s="60" customFormat="1" ht="21" x14ac:dyDescent="0.3">
      <c r="A24" s="115"/>
      <c r="B24" s="116" t="s">
        <v>249</v>
      </c>
      <c r="C24" s="37"/>
      <c r="D24" s="38">
        <v>1821533</v>
      </c>
      <c r="E24" s="38"/>
      <c r="F24" s="38"/>
      <c r="G24" s="38">
        <f t="shared" si="1"/>
        <v>1821533</v>
      </c>
      <c r="H24" s="38"/>
      <c r="I24" s="38">
        <v>1822096.8</v>
      </c>
      <c r="J24" s="38"/>
      <c r="K24" s="39"/>
      <c r="L24" s="40">
        <f t="shared" si="2"/>
        <v>1822096.8</v>
      </c>
      <c r="M24" s="109"/>
      <c r="N24" s="109">
        <v>9500000</v>
      </c>
      <c r="O24" s="109"/>
      <c r="P24" s="109"/>
      <c r="Q24" s="109">
        <f t="shared" si="6"/>
        <v>9500000</v>
      </c>
      <c r="R24" s="58"/>
      <c r="S24" s="41">
        <f t="shared" si="4"/>
        <v>0</v>
      </c>
      <c r="T24" s="41">
        <f t="shared" si="4"/>
        <v>-7678467</v>
      </c>
      <c r="U24" s="41">
        <f t="shared" si="4"/>
        <v>0</v>
      </c>
      <c r="V24" s="41">
        <f t="shared" si="4"/>
        <v>0</v>
      </c>
      <c r="W24" s="59">
        <f t="shared" si="7"/>
        <v>-7678467</v>
      </c>
      <c r="X24" s="41"/>
      <c r="AC24" s="74" t="s">
        <v>289</v>
      </c>
      <c r="AD24" s="61">
        <v>20</v>
      </c>
    </row>
    <row r="25" spans="1:30" s="60" customFormat="1" ht="21" x14ac:dyDescent="0.3">
      <c r="A25" s="115"/>
      <c r="B25" s="116" t="s">
        <v>46</v>
      </c>
      <c r="C25" s="42"/>
      <c r="D25" s="43">
        <v>796072</v>
      </c>
      <c r="E25" s="43"/>
      <c r="F25" s="43"/>
      <c r="G25" s="43">
        <f t="shared" si="1"/>
        <v>796072</v>
      </c>
      <c r="H25" s="43"/>
      <c r="I25" s="43">
        <v>887932</v>
      </c>
      <c r="J25" s="43"/>
      <c r="K25" s="44"/>
      <c r="L25" s="45">
        <f t="shared" si="2"/>
        <v>887932</v>
      </c>
      <c r="M25" s="109"/>
      <c r="N25" s="109">
        <v>35000</v>
      </c>
      <c r="O25" s="109"/>
      <c r="P25" s="109"/>
      <c r="Q25" s="109">
        <f t="shared" si="6"/>
        <v>35000</v>
      </c>
      <c r="R25" s="58"/>
      <c r="S25" s="41">
        <f t="shared" si="4"/>
        <v>0</v>
      </c>
      <c r="T25" s="41">
        <f t="shared" si="4"/>
        <v>761072</v>
      </c>
      <c r="U25" s="41">
        <f t="shared" si="4"/>
        <v>0</v>
      </c>
      <c r="V25" s="41">
        <f t="shared" si="4"/>
        <v>0</v>
      </c>
      <c r="W25" s="59">
        <f t="shared" si="7"/>
        <v>761072</v>
      </c>
      <c r="X25" s="41"/>
      <c r="AC25" s="74" t="s">
        <v>289</v>
      </c>
      <c r="AD25" s="61">
        <v>21</v>
      </c>
    </row>
    <row r="26" spans="1:30" s="60" customFormat="1" ht="21" x14ac:dyDescent="0.3">
      <c r="A26" s="115"/>
      <c r="B26" s="116" t="s">
        <v>327</v>
      </c>
      <c r="C26" s="47"/>
      <c r="D26" s="40">
        <v>441132</v>
      </c>
      <c r="E26" s="40"/>
      <c r="F26" s="40"/>
      <c r="G26" s="40">
        <f t="shared" si="1"/>
        <v>441132</v>
      </c>
      <c r="H26" s="40"/>
      <c r="I26" s="40">
        <v>942816</v>
      </c>
      <c r="J26" s="40"/>
      <c r="K26" s="40"/>
      <c r="L26" s="40">
        <f t="shared" si="2"/>
        <v>942816</v>
      </c>
      <c r="M26" s="109"/>
      <c r="N26" s="109">
        <v>856056</v>
      </c>
      <c r="O26" s="109"/>
      <c r="P26" s="109"/>
      <c r="Q26" s="109">
        <f t="shared" si="6"/>
        <v>856056</v>
      </c>
      <c r="R26" s="58"/>
      <c r="S26" s="41">
        <f t="shared" si="4"/>
        <v>0</v>
      </c>
      <c r="T26" s="41">
        <f t="shared" si="4"/>
        <v>-414924</v>
      </c>
      <c r="U26" s="41">
        <f t="shared" si="4"/>
        <v>0</v>
      </c>
      <c r="V26" s="41">
        <f t="shared" si="4"/>
        <v>0</v>
      </c>
      <c r="W26" s="59">
        <f t="shared" si="7"/>
        <v>-414924</v>
      </c>
      <c r="X26" s="41"/>
      <c r="AC26" s="74" t="s">
        <v>289</v>
      </c>
      <c r="AD26" s="61">
        <v>22</v>
      </c>
    </row>
    <row r="27" spans="1:30" s="60" customFormat="1" ht="37.5" x14ac:dyDescent="0.3">
      <c r="A27" s="115"/>
      <c r="B27" s="116" t="s">
        <v>162</v>
      </c>
      <c r="C27" s="47"/>
      <c r="D27" s="40">
        <f>6906636+(298800*0.5)</f>
        <v>7056036</v>
      </c>
      <c r="E27" s="40"/>
      <c r="F27" s="40"/>
      <c r="G27" s="40">
        <f t="shared" si="1"/>
        <v>7056036</v>
      </c>
      <c r="H27" s="40"/>
      <c r="I27" s="40">
        <v>7284097.1799999997</v>
      </c>
      <c r="J27" s="40"/>
      <c r="K27" s="40"/>
      <c r="L27" s="40">
        <f t="shared" si="2"/>
        <v>7284097.1799999997</v>
      </c>
      <c r="M27" s="109"/>
      <c r="N27" s="109">
        <v>2845000</v>
      </c>
      <c r="O27" s="109"/>
      <c r="P27" s="109"/>
      <c r="Q27" s="109">
        <f>+SUM(M27:P27)</f>
        <v>2845000</v>
      </c>
      <c r="R27" s="58"/>
      <c r="S27" s="41">
        <f t="shared" si="4"/>
        <v>0</v>
      </c>
      <c r="T27" s="41">
        <f>+D27-N27</f>
        <v>4211036</v>
      </c>
      <c r="U27" s="41">
        <f t="shared" si="4"/>
        <v>0</v>
      </c>
      <c r="V27" s="41">
        <f t="shared" si="4"/>
        <v>0</v>
      </c>
      <c r="W27" s="59">
        <f t="shared" si="7"/>
        <v>4211036</v>
      </c>
      <c r="X27" s="41"/>
      <c r="AC27" s="74" t="s">
        <v>289</v>
      </c>
      <c r="AD27" s="61">
        <v>23</v>
      </c>
    </row>
    <row r="28" spans="1:30" s="60" customFormat="1" ht="21" x14ac:dyDescent="0.3">
      <c r="A28" s="115"/>
      <c r="B28" s="116" t="s">
        <v>165</v>
      </c>
      <c r="C28" s="33"/>
      <c r="D28" s="34">
        <v>16000000</v>
      </c>
      <c r="E28" s="34"/>
      <c r="F28" s="34"/>
      <c r="G28" s="34">
        <f t="shared" si="1"/>
        <v>16000000</v>
      </c>
      <c r="H28" s="34"/>
      <c r="I28" s="34">
        <v>39633753</v>
      </c>
      <c r="J28" s="34"/>
      <c r="K28" s="35">
        <v>524650</v>
      </c>
      <c r="L28" s="36">
        <f t="shared" si="2"/>
        <v>40158403</v>
      </c>
      <c r="M28" s="109"/>
      <c r="N28" s="109">
        <v>1836045</v>
      </c>
      <c r="O28" s="109"/>
      <c r="P28" s="109"/>
      <c r="Q28" s="109">
        <f t="shared" si="6"/>
        <v>1836045</v>
      </c>
      <c r="R28" s="58"/>
      <c r="S28" s="41">
        <f t="shared" si="4"/>
        <v>0</v>
      </c>
      <c r="T28" s="41">
        <f t="shared" si="4"/>
        <v>14163955</v>
      </c>
      <c r="U28" s="41">
        <f t="shared" si="4"/>
        <v>0</v>
      </c>
      <c r="V28" s="41">
        <f t="shared" si="4"/>
        <v>0</v>
      </c>
      <c r="W28" s="59">
        <f t="shared" si="7"/>
        <v>14163955</v>
      </c>
      <c r="X28" s="41"/>
      <c r="AC28" s="74" t="s">
        <v>289</v>
      </c>
      <c r="AD28" s="61">
        <v>24</v>
      </c>
    </row>
    <row r="29" spans="1:30" s="60" customFormat="1" ht="21" x14ac:dyDescent="0.3">
      <c r="A29" s="115"/>
      <c r="B29" s="116" t="s">
        <v>166</v>
      </c>
      <c r="C29" s="37"/>
      <c r="D29" s="38">
        <v>12277960</v>
      </c>
      <c r="E29" s="38"/>
      <c r="F29" s="38"/>
      <c r="G29" s="38">
        <f t="shared" si="1"/>
        <v>12277960</v>
      </c>
      <c r="H29" s="38"/>
      <c r="I29" s="38">
        <v>12277960</v>
      </c>
      <c r="J29" s="38"/>
      <c r="K29" s="39"/>
      <c r="L29" s="40">
        <f t="shared" si="2"/>
        <v>12277960</v>
      </c>
      <c r="M29" s="109"/>
      <c r="N29" s="109">
        <v>1726520</v>
      </c>
      <c r="O29" s="109"/>
      <c r="P29" s="109">
        <v>52000</v>
      </c>
      <c r="Q29" s="109">
        <f t="shared" si="6"/>
        <v>1778520</v>
      </c>
      <c r="R29" s="58"/>
      <c r="S29" s="41">
        <f t="shared" si="4"/>
        <v>0</v>
      </c>
      <c r="T29" s="41">
        <f>+D29-N29</f>
        <v>10551440</v>
      </c>
      <c r="U29" s="41">
        <f t="shared" si="4"/>
        <v>0</v>
      </c>
      <c r="V29" s="41">
        <f t="shared" si="4"/>
        <v>-52000</v>
      </c>
      <c r="W29" s="59">
        <f t="shared" si="7"/>
        <v>10499440</v>
      </c>
      <c r="X29" s="41"/>
      <c r="AC29" s="74" t="s">
        <v>289</v>
      </c>
      <c r="AD29" s="61">
        <v>25</v>
      </c>
    </row>
    <row r="30" spans="1:30" s="60" customFormat="1" ht="21" x14ac:dyDescent="0.3">
      <c r="A30" s="115"/>
      <c r="B30" s="116" t="s">
        <v>167</v>
      </c>
      <c r="C30" s="37"/>
      <c r="D30" s="38">
        <v>6611688</v>
      </c>
      <c r="E30" s="38"/>
      <c r="F30" s="38"/>
      <c r="G30" s="38">
        <f t="shared" si="1"/>
        <v>6611688</v>
      </c>
      <c r="H30" s="38"/>
      <c r="I30" s="38">
        <v>6768888</v>
      </c>
      <c r="J30" s="38"/>
      <c r="K30" s="39">
        <v>51300</v>
      </c>
      <c r="L30" s="40">
        <f t="shared" si="2"/>
        <v>6820188</v>
      </c>
      <c r="M30" s="109"/>
      <c r="N30" s="109">
        <v>1770683</v>
      </c>
      <c r="O30" s="109"/>
      <c r="P30" s="109"/>
      <c r="Q30" s="109">
        <f t="shared" si="6"/>
        <v>1770683</v>
      </c>
      <c r="R30" s="58"/>
      <c r="S30" s="41">
        <f t="shared" si="4"/>
        <v>0</v>
      </c>
      <c r="T30" s="41">
        <f t="shared" si="4"/>
        <v>4841005</v>
      </c>
      <c r="U30" s="41">
        <f t="shared" si="4"/>
        <v>0</v>
      </c>
      <c r="V30" s="41">
        <f t="shared" si="4"/>
        <v>0</v>
      </c>
      <c r="W30" s="59">
        <f t="shared" si="7"/>
        <v>4841005</v>
      </c>
      <c r="X30" s="41"/>
      <c r="AC30" s="74" t="s">
        <v>289</v>
      </c>
      <c r="AD30" s="61">
        <v>26</v>
      </c>
    </row>
    <row r="31" spans="1:30" s="60" customFormat="1" ht="21" x14ac:dyDescent="0.3">
      <c r="A31" s="115"/>
      <c r="B31" s="116" t="s">
        <v>168</v>
      </c>
      <c r="C31" s="37"/>
      <c r="D31" s="38">
        <v>375000</v>
      </c>
      <c r="E31" s="38"/>
      <c r="F31" s="38"/>
      <c r="G31" s="38">
        <f t="shared" si="1"/>
        <v>375000</v>
      </c>
      <c r="H31" s="38"/>
      <c r="I31" s="38">
        <v>2112950</v>
      </c>
      <c r="J31" s="38"/>
      <c r="K31" s="39">
        <v>65000</v>
      </c>
      <c r="L31" s="40">
        <f t="shared" si="2"/>
        <v>2177950</v>
      </c>
      <c r="M31" s="109"/>
      <c r="N31" s="109">
        <v>2122469</v>
      </c>
      <c r="O31" s="109"/>
      <c r="P31" s="109"/>
      <c r="Q31" s="109">
        <f t="shared" si="6"/>
        <v>2122469</v>
      </c>
      <c r="R31" s="58"/>
      <c r="S31" s="41">
        <f t="shared" si="4"/>
        <v>0</v>
      </c>
      <c r="T31" s="41">
        <f t="shared" si="4"/>
        <v>-1747469</v>
      </c>
      <c r="U31" s="41">
        <f t="shared" si="4"/>
        <v>0</v>
      </c>
      <c r="V31" s="41">
        <f t="shared" si="4"/>
        <v>0</v>
      </c>
      <c r="W31" s="59">
        <f t="shared" si="7"/>
        <v>-1747469</v>
      </c>
      <c r="X31" s="41"/>
      <c r="AC31" s="74" t="s">
        <v>289</v>
      </c>
      <c r="AD31" s="61">
        <v>27</v>
      </c>
    </row>
    <row r="32" spans="1:30" s="60" customFormat="1" ht="21" x14ac:dyDescent="0.3">
      <c r="A32" s="115"/>
      <c r="B32" s="116" t="s">
        <v>45</v>
      </c>
      <c r="C32" s="37"/>
      <c r="D32" s="38">
        <v>50000</v>
      </c>
      <c r="E32" s="38"/>
      <c r="F32" s="38"/>
      <c r="G32" s="38">
        <f t="shared" si="1"/>
        <v>50000</v>
      </c>
      <c r="H32" s="38"/>
      <c r="I32" s="38">
        <v>50000</v>
      </c>
      <c r="J32" s="38"/>
      <c r="K32" s="39"/>
      <c r="L32" s="40">
        <f t="shared" si="2"/>
        <v>50000</v>
      </c>
      <c r="M32" s="109"/>
      <c r="N32" s="109">
        <v>815669</v>
      </c>
      <c r="O32" s="109"/>
      <c r="P32" s="109"/>
      <c r="Q32" s="109">
        <f t="shared" si="6"/>
        <v>815669</v>
      </c>
      <c r="R32" s="58" t="s">
        <v>290</v>
      </c>
      <c r="S32" s="41">
        <f t="shared" si="4"/>
        <v>0</v>
      </c>
      <c r="T32" s="41">
        <f t="shared" si="4"/>
        <v>-765669</v>
      </c>
      <c r="U32" s="41">
        <f t="shared" si="4"/>
        <v>0</v>
      </c>
      <c r="V32" s="41">
        <f t="shared" si="4"/>
        <v>0</v>
      </c>
      <c r="W32" s="59">
        <f t="shared" si="7"/>
        <v>-765669</v>
      </c>
      <c r="X32" s="41"/>
      <c r="AC32" s="74" t="s">
        <v>303</v>
      </c>
      <c r="AD32" s="61">
        <v>28</v>
      </c>
    </row>
    <row r="33" spans="1:30" s="60" customFormat="1" ht="37.5" x14ac:dyDescent="0.3">
      <c r="A33" s="115"/>
      <c r="B33" s="116" t="s">
        <v>44</v>
      </c>
      <c r="C33" s="37"/>
      <c r="D33" s="38">
        <v>210000</v>
      </c>
      <c r="E33" s="38"/>
      <c r="F33" s="38"/>
      <c r="G33" s="38">
        <f t="shared" si="1"/>
        <v>210000</v>
      </c>
      <c r="H33" s="38"/>
      <c r="I33" s="38">
        <v>210000</v>
      </c>
      <c r="J33" s="38"/>
      <c r="K33" s="39"/>
      <c r="L33" s="40">
        <f t="shared" si="2"/>
        <v>210000</v>
      </c>
      <c r="M33" s="109"/>
      <c r="N33" s="109">
        <v>329631</v>
      </c>
      <c r="O33" s="109"/>
      <c r="P33" s="109"/>
      <c r="Q33" s="109">
        <f t="shared" si="6"/>
        <v>329631</v>
      </c>
      <c r="R33" s="58"/>
      <c r="S33" s="41">
        <f t="shared" si="4"/>
        <v>0</v>
      </c>
      <c r="T33" s="41">
        <f t="shared" si="4"/>
        <v>-119631</v>
      </c>
      <c r="U33" s="41">
        <f t="shared" si="4"/>
        <v>0</v>
      </c>
      <c r="V33" s="41">
        <f t="shared" si="4"/>
        <v>0</v>
      </c>
      <c r="W33" s="59">
        <f t="shared" si="7"/>
        <v>-119631</v>
      </c>
      <c r="X33" s="41"/>
      <c r="AC33" s="74" t="s">
        <v>303</v>
      </c>
      <c r="AD33" s="61">
        <v>29</v>
      </c>
    </row>
    <row r="34" spans="1:30" s="60" customFormat="1" ht="21" x14ac:dyDescent="0.3">
      <c r="A34" s="115"/>
      <c r="B34" s="116" t="s">
        <v>47</v>
      </c>
      <c r="C34" s="37"/>
      <c r="D34" s="38">
        <v>1300000</v>
      </c>
      <c r="E34" s="38"/>
      <c r="F34" s="38"/>
      <c r="G34" s="38">
        <f t="shared" si="1"/>
        <v>1300000</v>
      </c>
      <c r="H34" s="38"/>
      <c r="I34" s="38">
        <v>1300000</v>
      </c>
      <c r="J34" s="38"/>
      <c r="K34" s="39"/>
      <c r="L34" s="40">
        <f t="shared" si="2"/>
        <v>1300000</v>
      </c>
      <c r="M34" s="109"/>
      <c r="N34" s="109">
        <v>456000</v>
      </c>
      <c r="O34" s="109"/>
      <c r="P34" s="109"/>
      <c r="Q34" s="109">
        <f t="shared" si="6"/>
        <v>456000</v>
      </c>
      <c r="R34" s="58" t="s">
        <v>290</v>
      </c>
      <c r="S34" s="41">
        <f t="shared" si="4"/>
        <v>0</v>
      </c>
      <c r="T34" s="41">
        <f t="shared" si="4"/>
        <v>844000</v>
      </c>
      <c r="U34" s="41">
        <f t="shared" si="4"/>
        <v>0</v>
      </c>
      <c r="V34" s="41">
        <f t="shared" si="4"/>
        <v>0</v>
      </c>
      <c r="W34" s="59">
        <f t="shared" si="7"/>
        <v>844000</v>
      </c>
      <c r="X34" s="41"/>
      <c r="AC34" s="74" t="s">
        <v>303</v>
      </c>
      <c r="AD34" s="61">
        <v>30</v>
      </c>
    </row>
    <row r="35" spans="1:30" s="60" customFormat="1" ht="21" x14ac:dyDescent="0.3">
      <c r="A35" s="115"/>
      <c r="B35" s="116" t="s">
        <v>328</v>
      </c>
      <c r="C35" s="37"/>
      <c r="D35" s="38">
        <v>586750</v>
      </c>
      <c r="E35" s="38"/>
      <c r="F35" s="38"/>
      <c r="G35" s="38">
        <f t="shared" si="1"/>
        <v>586750</v>
      </c>
      <c r="H35" s="38"/>
      <c r="I35" s="38">
        <v>586750</v>
      </c>
      <c r="J35" s="38"/>
      <c r="K35" s="39"/>
      <c r="L35" s="40">
        <f t="shared" si="2"/>
        <v>586750</v>
      </c>
      <c r="M35" s="109"/>
      <c r="N35" s="109">
        <v>1427320</v>
      </c>
      <c r="O35" s="109"/>
      <c r="P35" s="109"/>
      <c r="Q35" s="109">
        <f t="shared" si="6"/>
        <v>1427320</v>
      </c>
      <c r="R35" s="58" t="s">
        <v>290</v>
      </c>
      <c r="S35" s="41">
        <f t="shared" si="4"/>
        <v>0</v>
      </c>
      <c r="T35" s="41">
        <f t="shared" si="4"/>
        <v>-840570</v>
      </c>
      <c r="U35" s="41">
        <f t="shared" si="4"/>
        <v>0</v>
      </c>
      <c r="V35" s="41">
        <f t="shared" si="4"/>
        <v>0</v>
      </c>
      <c r="W35" s="59">
        <f t="shared" si="7"/>
        <v>-840570</v>
      </c>
      <c r="X35" s="41"/>
      <c r="AC35" s="74" t="s">
        <v>303</v>
      </c>
      <c r="AD35" s="61">
        <v>31</v>
      </c>
    </row>
    <row r="36" spans="1:30" s="60" customFormat="1" ht="21" x14ac:dyDescent="0.3">
      <c r="A36" s="115"/>
      <c r="B36" s="116" t="s">
        <v>329</v>
      </c>
      <c r="C36" s="37"/>
      <c r="D36" s="38"/>
      <c r="E36" s="38"/>
      <c r="F36" s="38"/>
      <c r="G36" s="38"/>
      <c r="H36" s="38"/>
      <c r="I36" s="38"/>
      <c r="J36" s="38"/>
      <c r="K36" s="39"/>
      <c r="L36" s="40"/>
      <c r="M36" s="109"/>
      <c r="N36" s="109">
        <v>919751</v>
      </c>
      <c r="O36" s="109"/>
      <c r="P36" s="109">
        <v>80000</v>
      </c>
      <c r="Q36" s="109">
        <f t="shared" si="6"/>
        <v>999751</v>
      </c>
      <c r="R36" s="58"/>
      <c r="S36" s="41"/>
      <c r="T36" s="41"/>
      <c r="U36" s="41"/>
      <c r="V36" s="41"/>
      <c r="W36" s="59"/>
      <c r="X36" s="41"/>
      <c r="AC36" s="74"/>
      <c r="AD36" s="61"/>
    </row>
    <row r="37" spans="1:30" s="60" customFormat="1" ht="37.5" x14ac:dyDescent="0.3">
      <c r="A37" s="115"/>
      <c r="B37" s="116" t="s">
        <v>330</v>
      </c>
      <c r="C37" s="37"/>
      <c r="D37" s="38">
        <v>8000000</v>
      </c>
      <c r="E37" s="38"/>
      <c r="F37" s="38"/>
      <c r="G37" s="38">
        <f t="shared" si="1"/>
        <v>8000000</v>
      </c>
      <c r="H37" s="38"/>
      <c r="I37" s="38">
        <v>8000000</v>
      </c>
      <c r="J37" s="38"/>
      <c r="K37" s="39"/>
      <c r="L37" s="40">
        <f t="shared" si="2"/>
        <v>8000000</v>
      </c>
      <c r="M37" s="109">
        <v>1542000</v>
      </c>
      <c r="N37" s="109"/>
      <c r="O37" s="109"/>
      <c r="P37" s="109"/>
      <c r="Q37" s="109">
        <f t="shared" si="6"/>
        <v>1542000</v>
      </c>
      <c r="R37" s="58"/>
      <c r="S37" s="41">
        <f t="shared" si="4"/>
        <v>-1542000</v>
      </c>
      <c r="T37" s="41">
        <f t="shared" si="4"/>
        <v>8000000</v>
      </c>
      <c r="U37" s="41">
        <f t="shared" si="4"/>
        <v>0</v>
      </c>
      <c r="V37" s="41">
        <f t="shared" si="4"/>
        <v>0</v>
      </c>
      <c r="W37" s="59">
        <f t="shared" si="7"/>
        <v>6458000</v>
      </c>
      <c r="X37" s="41"/>
      <c r="AC37" s="74" t="s">
        <v>303</v>
      </c>
      <c r="AD37" s="61">
        <v>33</v>
      </c>
    </row>
    <row r="38" spans="1:30" s="60" customFormat="1" ht="56.25" x14ac:dyDescent="0.3">
      <c r="A38" s="115"/>
      <c r="B38" s="116" t="s">
        <v>255</v>
      </c>
      <c r="C38" s="37"/>
      <c r="D38" s="38">
        <v>500000</v>
      </c>
      <c r="E38" s="38"/>
      <c r="F38" s="38"/>
      <c r="G38" s="38">
        <f t="shared" si="1"/>
        <v>500000</v>
      </c>
      <c r="H38" s="38"/>
      <c r="I38" s="38">
        <v>800000</v>
      </c>
      <c r="J38" s="38"/>
      <c r="K38" s="39"/>
      <c r="L38" s="40">
        <f t="shared" si="2"/>
        <v>800000</v>
      </c>
      <c r="M38" s="109">
        <v>50000000</v>
      </c>
      <c r="N38" s="109"/>
      <c r="O38" s="109"/>
      <c r="P38" s="109"/>
      <c r="Q38" s="109">
        <f t="shared" si="6"/>
        <v>50000000</v>
      </c>
      <c r="R38" s="58"/>
      <c r="S38" s="41">
        <f t="shared" si="4"/>
        <v>-50000000</v>
      </c>
      <c r="T38" s="41">
        <f t="shared" si="4"/>
        <v>500000</v>
      </c>
      <c r="U38" s="41">
        <f t="shared" si="4"/>
        <v>0</v>
      </c>
      <c r="V38" s="41">
        <f t="shared" si="4"/>
        <v>0</v>
      </c>
      <c r="W38" s="59">
        <f t="shared" si="7"/>
        <v>-49500000</v>
      </c>
      <c r="X38" s="41"/>
      <c r="AC38" s="74" t="s">
        <v>303</v>
      </c>
      <c r="AD38" s="61">
        <v>34</v>
      </c>
    </row>
    <row r="39" spans="1:30" s="60" customFormat="1" ht="37.5" x14ac:dyDescent="0.3">
      <c r="A39" s="117"/>
      <c r="B39" s="118" t="s">
        <v>29</v>
      </c>
      <c r="C39" s="37"/>
      <c r="D39" s="38">
        <v>800000</v>
      </c>
      <c r="E39" s="38"/>
      <c r="F39" s="38"/>
      <c r="G39" s="38">
        <f t="shared" si="1"/>
        <v>800000</v>
      </c>
      <c r="H39" s="38"/>
      <c r="I39" s="38">
        <v>500000</v>
      </c>
      <c r="J39" s="38"/>
      <c r="K39" s="39"/>
      <c r="L39" s="40">
        <f t="shared" si="2"/>
        <v>500000</v>
      </c>
      <c r="M39" s="110"/>
      <c r="N39" s="110">
        <v>2678011</v>
      </c>
      <c r="O39" s="110"/>
      <c r="P39" s="110"/>
      <c r="Q39" s="110">
        <f>+SUM(M39:P39)</f>
        <v>2678011</v>
      </c>
      <c r="R39" s="58"/>
      <c r="S39" s="41">
        <f t="shared" si="4"/>
        <v>0</v>
      </c>
      <c r="T39" s="41">
        <f t="shared" si="4"/>
        <v>-1878011</v>
      </c>
      <c r="U39" s="41">
        <f t="shared" si="4"/>
        <v>0</v>
      </c>
      <c r="V39" s="41">
        <f t="shared" si="4"/>
        <v>0</v>
      </c>
      <c r="W39" s="59">
        <f t="shared" si="7"/>
        <v>-1878011</v>
      </c>
      <c r="X39" s="41"/>
      <c r="AC39" s="74" t="s">
        <v>303</v>
      </c>
      <c r="AD39" s="61">
        <v>35</v>
      </c>
    </row>
    <row r="40" spans="1:30" s="60" customFormat="1" ht="21" x14ac:dyDescent="0.3">
      <c r="A40" s="115"/>
      <c r="B40" s="116" t="s">
        <v>32</v>
      </c>
      <c r="C40" s="37"/>
      <c r="D40" s="38">
        <v>12664816</v>
      </c>
      <c r="E40" s="38"/>
      <c r="F40" s="38"/>
      <c r="G40" s="38">
        <f t="shared" si="1"/>
        <v>12664816</v>
      </c>
      <c r="H40" s="38"/>
      <c r="I40" s="38">
        <v>13848927</v>
      </c>
      <c r="J40" s="38"/>
      <c r="K40" s="39"/>
      <c r="L40" s="40">
        <f t="shared" si="2"/>
        <v>13848927</v>
      </c>
      <c r="M40" s="109"/>
      <c r="N40" s="109">
        <v>29864904</v>
      </c>
      <c r="O40" s="109"/>
      <c r="P40" s="109">
        <v>5500000</v>
      </c>
      <c r="Q40" s="109">
        <f t="shared" si="6"/>
        <v>35364904</v>
      </c>
      <c r="R40" s="58"/>
      <c r="S40" s="41">
        <f t="shared" si="4"/>
        <v>0</v>
      </c>
      <c r="T40" s="41">
        <f t="shared" si="4"/>
        <v>-17200088</v>
      </c>
      <c r="U40" s="41">
        <f t="shared" si="4"/>
        <v>0</v>
      </c>
      <c r="V40" s="41">
        <f t="shared" si="4"/>
        <v>-5500000</v>
      </c>
      <c r="W40" s="59">
        <f t="shared" si="7"/>
        <v>-22700088</v>
      </c>
      <c r="X40" s="41"/>
      <c r="AC40" s="74" t="s">
        <v>303</v>
      </c>
      <c r="AD40" s="61">
        <v>36</v>
      </c>
    </row>
    <row r="41" spans="1:30" s="60" customFormat="1" ht="21" x14ac:dyDescent="0.3">
      <c r="A41" s="115"/>
      <c r="B41" s="116" t="s">
        <v>252</v>
      </c>
      <c r="C41" s="37"/>
      <c r="D41" s="38">
        <v>1367028</v>
      </c>
      <c r="E41" s="38"/>
      <c r="F41" s="38"/>
      <c r="G41" s="38">
        <f t="shared" si="1"/>
        <v>1367028</v>
      </c>
      <c r="H41" s="38"/>
      <c r="I41" s="38">
        <v>1632708</v>
      </c>
      <c r="J41" s="38"/>
      <c r="K41" s="39"/>
      <c r="L41" s="40">
        <f t="shared" si="2"/>
        <v>1632708</v>
      </c>
      <c r="M41" s="109"/>
      <c r="N41" s="109">
        <v>12112657</v>
      </c>
      <c r="O41" s="109"/>
      <c r="P41" s="109"/>
      <c r="Q41" s="109">
        <f t="shared" si="6"/>
        <v>12112657</v>
      </c>
      <c r="R41" s="58"/>
      <c r="S41" s="41">
        <f t="shared" si="4"/>
        <v>0</v>
      </c>
      <c r="T41" s="41">
        <f t="shared" si="4"/>
        <v>-10745629</v>
      </c>
      <c r="U41" s="41">
        <f t="shared" si="4"/>
        <v>0</v>
      </c>
      <c r="V41" s="41">
        <f t="shared" si="4"/>
        <v>0</v>
      </c>
      <c r="W41" s="59">
        <f t="shared" si="7"/>
        <v>-10745629</v>
      </c>
      <c r="X41" s="41"/>
      <c r="AC41" s="74" t="s">
        <v>303</v>
      </c>
      <c r="AD41" s="61">
        <v>37</v>
      </c>
    </row>
    <row r="42" spans="1:30" s="60" customFormat="1" ht="21" x14ac:dyDescent="0.3">
      <c r="A42" s="115"/>
      <c r="B42" s="116" t="s">
        <v>160</v>
      </c>
      <c r="C42" s="37"/>
      <c r="D42" s="38">
        <v>280867</v>
      </c>
      <c r="E42" s="38"/>
      <c r="F42" s="38"/>
      <c r="G42" s="38">
        <f t="shared" si="1"/>
        <v>280867</v>
      </c>
      <c r="H42" s="38"/>
      <c r="I42" s="38">
        <v>280867</v>
      </c>
      <c r="J42" s="38"/>
      <c r="K42" s="39"/>
      <c r="L42" s="40">
        <f t="shared" si="2"/>
        <v>280867</v>
      </c>
      <c r="M42" s="109"/>
      <c r="N42" s="109">
        <v>3000000</v>
      </c>
      <c r="O42" s="109"/>
      <c r="P42" s="109"/>
      <c r="Q42" s="109">
        <f t="shared" si="6"/>
        <v>3000000</v>
      </c>
      <c r="R42" s="58"/>
      <c r="S42" s="41">
        <f t="shared" si="4"/>
        <v>0</v>
      </c>
      <c r="T42" s="41">
        <f t="shared" si="4"/>
        <v>-2719133</v>
      </c>
      <c r="U42" s="41">
        <f t="shared" si="4"/>
        <v>0</v>
      </c>
      <c r="V42" s="41">
        <f t="shared" si="4"/>
        <v>0</v>
      </c>
      <c r="W42" s="59">
        <f t="shared" si="7"/>
        <v>-2719133</v>
      </c>
      <c r="X42" s="41"/>
      <c r="AC42" s="74" t="s">
        <v>303</v>
      </c>
      <c r="AD42" s="61">
        <v>38</v>
      </c>
    </row>
    <row r="43" spans="1:30" s="60" customFormat="1" ht="21" x14ac:dyDescent="0.3">
      <c r="A43" s="115"/>
      <c r="B43" s="116" t="s">
        <v>248</v>
      </c>
      <c r="C43" s="37"/>
      <c r="D43" s="38">
        <v>674016</v>
      </c>
      <c r="E43" s="38"/>
      <c r="F43" s="38"/>
      <c r="G43" s="38">
        <f t="shared" si="1"/>
        <v>674016</v>
      </c>
      <c r="H43" s="38"/>
      <c r="I43" s="38">
        <v>674016</v>
      </c>
      <c r="J43" s="38"/>
      <c r="K43" s="39"/>
      <c r="L43" s="40">
        <f t="shared" si="2"/>
        <v>674016</v>
      </c>
      <c r="M43" s="109"/>
      <c r="N43" s="109">
        <v>8332710</v>
      </c>
      <c r="O43" s="109"/>
      <c r="P43" s="109"/>
      <c r="Q43" s="109">
        <f t="shared" si="6"/>
        <v>8332710</v>
      </c>
      <c r="R43" s="58"/>
      <c r="S43" s="41">
        <f t="shared" si="4"/>
        <v>0</v>
      </c>
      <c r="T43" s="41">
        <f t="shared" si="4"/>
        <v>-7658694</v>
      </c>
      <c r="U43" s="41">
        <f t="shared" si="4"/>
        <v>0</v>
      </c>
      <c r="V43" s="41">
        <f t="shared" si="4"/>
        <v>0</v>
      </c>
      <c r="W43" s="59">
        <f t="shared" si="7"/>
        <v>-7658694</v>
      </c>
      <c r="X43" s="41"/>
      <c r="AC43" s="74" t="s">
        <v>303</v>
      </c>
      <c r="AD43" s="61">
        <v>39</v>
      </c>
    </row>
    <row r="44" spans="1:30" s="60" customFormat="1" ht="21" x14ac:dyDescent="0.3">
      <c r="A44" s="115"/>
      <c r="B44" s="116" t="s">
        <v>331</v>
      </c>
      <c r="C44" s="37"/>
      <c r="D44" s="38">
        <v>35000</v>
      </c>
      <c r="E44" s="38"/>
      <c r="F44" s="38"/>
      <c r="G44" s="38">
        <f t="shared" si="1"/>
        <v>35000</v>
      </c>
      <c r="H44" s="38"/>
      <c r="I44" s="38">
        <v>60000</v>
      </c>
      <c r="J44" s="38"/>
      <c r="K44" s="39"/>
      <c r="L44" s="40">
        <f t="shared" si="2"/>
        <v>60000</v>
      </c>
      <c r="M44" s="109"/>
      <c r="N44" s="109">
        <v>67383140</v>
      </c>
      <c r="O44" s="109"/>
      <c r="P44" s="109"/>
      <c r="Q44" s="109">
        <f t="shared" si="6"/>
        <v>67383140</v>
      </c>
      <c r="R44" s="58"/>
      <c r="S44" s="41">
        <f t="shared" si="4"/>
        <v>0</v>
      </c>
      <c r="T44" s="41">
        <f t="shared" si="4"/>
        <v>-67348140</v>
      </c>
      <c r="U44" s="41">
        <f t="shared" si="4"/>
        <v>0</v>
      </c>
      <c r="V44" s="41">
        <f t="shared" si="4"/>
        <v>0</v>
      </c>
      <c r="W44" s="59">
        <f t="shared" si="7"/>
        <v>-67348140</v>
      </c>
      <c r="X44" s="41"/>
      <c r="AC44" s="74" t="s">
        <v>303</v>
      </c>
      <c r="AD44" s="61">
        <v>40</v>
      </c>
    </row>
    <row r="45" spans="1:30" s="60" customFormat="1" ht="21" x14ac:dyDescent="0.3">
      <c r="A45" s="115"/>
      <c r="B45" s="116" t="s">
        <v>37</v>
      </c>
      <c r="C45" s="37"/>
      <c r="D45" s="38">
        <v>402750</v>
      </c>
      <c r="E45" s="38"/>
      <c r="F45" s="38"/>
      <c r="G45" s="38">
        <f t="shared" si="1"/>
        <v>402750</v>
      </c>
      <c r="H45" s="38"/>
      <c r="I45" s="38">
        <v>402750</v>
      </c>
      <c r="J45" s="38"/>
      <c r="K45" s="39"/>
      <c r="L45" s="40">
        <f t="shared" si="2"/>
        <v>402750</v>
      </c>
      <c r="M45" s="109"/>
      <c r="N45" s="109">
        <v>1891620</v>
      </c>
      <c r="O45" s="109"/>
      <c r="P45" s="109"/>
      <c r="Q45" s="109">
        <f t="shared" si="6"/>
        <v>1891620</v>
      </c>
      <c r="R45" s="58" t="s">
        <v>290</v>
      </c>
      <c r="S45" s="41">
        <f t="shared" si="4"/>
        <v>0</v>
      </c>
      <c r="T45" s="41">
        <f t="shared" si="4"/>
        <v>-1488870</v>
      </c>
      <c r="U45" s="41">
        <f t="shared" si="4"/>
        <v>0</v>
      </c>
      <c r="V45" s="41">
        <f t="shared" si="4"/>
        <v>0</v>
      </c>
      <c r="W45" s="59">
        <f t="shared" si="7"/>
        <v>-1488870</v>
      </c>
      <c r="X45" s="41"/>
      <c r="AC45" s="74" t="s">
        <v>303</v>
      </c>
      <c r="AD45" s="61">
        <v>41</v>
      </c>
    </row>
    <row r="46" spans="1:30" s="60" customFormat="1" ht="21" x14ac:dyDescent="0.3">
      <c r="A46" s="115"/>
      <c r="B46" s="116" t="s">
        <v>332</v>
      </c>
      <c r="C46" s="37"/>
      <c r="D46" s="38">
        <v>1500000</v>
      </c>
      <c r="E46" s="38"/>
      <c r="F46" s="38"/>
      <c r="G46" s="38">
        <f t="shared" si="1"/>
        <v>1500000</v>
      </c>
      <c r="H46" s="38"/>
      <c r="I46" s="38">
        <v>1500000</v>
      </c>
      <c r="J46" s="38"/>
      <c r="K46" s="39"/>
      <c r="L46" s="40">
        <f t="shared" si="2"/>
        <v>1500000</v>
      </c>
      <c r="M46" s="109"/>
      <c r="N46" s="109">
        <v>1229103</v>
      </c>
      <c r="O46" s="109"/>
      <c r="P46" s="109"/>
      <c r="Q46" s="109">
        <f t="shared" si="6"/>
        <v>1229103</v>
      </c>
      <c r="R46" s="58"/>
      <c r="S46" s="41">
        <f t="shared" si="4"/>
        <v>0</v>
      </c>
      <c r="T46" s="41">
        <f t="shared" si="4"/>
        <v>270897</v>
      </c>
      <c r="U46" s="41">
        <f t="shared" si="4"/>
        <v>0</v>
      </c>
      <c r="V46" s="41">
        <f t="shared" si="4"/>
        <v>0</v>
      </c>
      <c r="W46" s="59">
        <f t="shared" si="7"/>
        <v>270897</v>
      </c>
      <c r="X46" s="41"/>
      <c r="AC46" s="74" t="s">
        <v>303</v>
      </c>
      <c r="AD46" s="61">
        <v>42</v>
      </c>
    </row>
    <row r="47" spans="1:30" s="60" customFormat="1" ht="21" x14ac:dyDescent="0.3">
      <c r="A47" s="115"/>
      <c r="B47" s="116" t="s">
        <v>38</v>
      </c>
      <c r="C47" s="37"/>
      <c r="D47" s="38">
        <v>1649528</v>
      </c>
      <c r="E47" s="38"/>
      <c r="F47" s="38"/>
      <c r="G47" s="38">
        <f t="shared" si="1"/>
        <v>1649528</v>
      </c>
      <c r="H47" s="38"/>
      <c r="I47" s="38">
        <v>1478511.04</v>
      </c>
      <c r="J47" s="38"/>
      <c r="K47" s="39">
        <v>534124</v>
      </c>
      <c r="L47" s="40">
        <f t="shared" si="2"/>
        <v>2012635.04</v>
      </c>
      <c r="M47" s="109"/>
      <c r="N47" s="109">
        <v>773960</v>
      </c>
      <c r="O47" s="109"/>
      <c r="P47" s="109"/>
      <c r="Q47" s="109">
        <f t="shared" si="6"/>
        <v>773960</v>
      </c>
      <c r="R47" s="58"/>
      <c r="S47" s="41">
        <f t="shared" si="4"/>
        <v>0</v>
      </c>
      <c r="T47" s="41">
        <f t="shared" si="4"/>
        <v>875568</v>
      </c>
      <c r="U47" s="41">
        <f t="shared" si="4"/>
        <v>0</v>
      </c>
      <c r="V47" s="41">
        <f t="shared" si="4"/>
        <v>0</v>
      </c>
      <c r="W47" s="59">
        <f t="shared" si="7"/>
        <v>875568</v>
      </c>
      <c r="X47" s="41"/>
      <c r="AC47" s="74" t="s">
        <v>303</v>
      </c>
      <c r="AD47" s="61">
        <v>43</v>
      </c>
    </row>
    <row r="48" spans="1:30" s="60" customFormat="1" ht="21" x14ac:dyDescent="0.3">
      <c r="A48" s="115"/>
      <c r="B48" s="116" t="s">
        <v>251</v>
      </c>
      <c r="C48" s="37"/>
      <c r="D48" s="38">
        <v>625638</v>
      </c>
      <c r="E48" s="38"/>
      <c r="F48" s="38"/>
      <c r="G48" s="38">
        <f t="shared" si="1"/>
        <v>625638</v>
      </c>
      <c r="H48" s="38"/>
      <c r="I48" s="38">
        <v>625638</v>
      </c>
      <c r="J48" s="38"/>
      <c r="K48" s="39"/>
      <c r="L48" s="40">
        <f t="shared" si="2"/>
        <v>625638</v>
      </c>
      <c r="M48" s="109"/>
      <c r="N48" s="109">
        <v>60857491</v>
      </c>
      <c r="O48" s="109"/>
      <c r="P48" s="109"/>
      <c r="Q48" s="109">
        <f t="shared" si="6"/>
        <v>60857491</v>
      </c>
      <c r="R48" s="58"/>
      <c r="S48" s="41">
        <f t="shared" si="4"/>
        <v>0</v>
      </c>
      <c r="T48" s="41">
        <f t="shared" si="4"/>
        <v>-60231853</v>
      </c>
      <c r="U48" s="41">
        <f t="shared" si="4"/>
        <v>0</v>
      </c>
      <c r="V48" s="41">
        <f t="shared" si="4"/>
        <v>0</v>
      </c>
      <c r="W48" s="59">
        <f t="shared" si="7"/>
        <v>-60231853</v>
      </c>
      <c r="X48" s="41"/>
      <c r="AC48" s="74" t="s">
        <v>303</v>
      </c>
      <c r="AD48" s="61">
        <v>44</v>
      </c>
    </row>
    <row r="49" spans="1:30" s="60" customFormat="1" ht="37.5" x14ac:dyDescent="0.3">
      <c r="A49" s="115"/>
      <c r="B49" s="116" t="s">
        <v>250</v>
      </c>
      <c r="C49" s="37"/>
      <c r="D49" s="38">
        <v>1500000</v>
      </c>
      <c r="E49" s="38"/>
      <c r="F49" s="38"/>
      <c r="G49" s="38">
        <f t="shared" si="1"/>
        <v>1500000</v>
      </c>
      <c r="H49" s="38"/>
      <c r="I49" s="38">
        <v>1500000</v>
      </c>
      <c r="J49" s="38"/>
      <c r="K49" s="39"/>
      <c r="L49" s="40">
        <f t="shared" si="2"/>
        <v>1500000</v>
      </c>
      <c r="M49" s="109"/>
      <c r="N49" s="109">
        <v>235000</v>
      </c>
      <c r="O49" s="109"/>
      <c r="P49" s="109"/>
      <c r="Q49" s="109">
        <f t="shared" si="6"/>
        <v>235000</v>
      </c>
      <c r="R49" s="58"/>
      <c r="S49" s="41">
        <f t="shared" si="4"/>
        <v>0</v>
      </c>
      <c r="T49" s="41">
        <f t="shared" si="4"/>
        <v>1265000</v>
      </c>
      <c r="U49" s="41">
        <f t="shared" si="4"/>
        <v>0</v>
      </c>
      <c r="V49" s="41">
        <f t="shared" si="4"/>
        <v>0</v>
      </c>
      <c r="W49" s="59">
        <f t="shared" si="7"/>
        <v>1265000</v>
      </c>
      <c r="X49" s="41"/>
      <c r="AC49" s="74" t="s">
        <v>303</v>
      </c>
      <c r="AD49" s="61">
        <v>45</v>
      </c>
    </row>
    <row r="50" spans="1:30" s="60" customFormat="1" ht="21" x14ac:dyDescent="0.3">
      <c r="A50" s="115"/>
      <c r="B50" s="116" t="s">
        <v>40</v>
      </c>
      <c r="C50" s="37"/>
      <c r="D50" s="38">
        <v>225000</v>
      </c>
      <c r="E50" s="38"/>
      <c r="F50" s="38"/>
      <c r="G50" s="38">
        <f t="shared" si="1"/>
        <v>225000</v>
      </c>
      <c r="H50" s="38"/>
      <c r="I50" s="38">
        <v>225000</v>
      </c>
      <c r="J50" s="38"/>
      <c r="K50" s="39"/>
      <c r="L50" s="40">
        <f t="shared" si="2"/>
        <v>225000</v>
      </c>
      <c r="M50" s="109"/>
      <c r="N50" s="109">
        <v>12327707</v>
      </c>
      <c r="O50" s="109"/>
      <c r="P50" s="109">
        <v>9456414</v>
      </c>
      <c r="Q50" s="109">
        <f>+SUM(M50:P50)</f>
        <v>21784121</v>
      </c>
      <c r="R50" s="58" t="s">
        <v>290</v>
      </c>
      <c r="S50" s="41">
        <f t="shared" si="4"/>
        <v>0</v>
      </c>
      <c r="T50" s="41">
        <f t="shared" si="4"/>
        <v>-12102707</v>
      </c>
      <c r="U50" s="41">
        <f t="shared" si="4"/>
        <v>0</v>
      </c>
      <c r="V50" s="41">
        <f t="shared" si="4"/>
        <v>-9456414</v>
      </c>
      <c r="W50" s="59">
        <f t="shared" si="7"/>
        <v>-21559121</v>
      </c>
      <c r="X50" s="41"/>
      <c r="AC50" s="74" t="s">
        <v>303</v>
      </c>
      <c r="AD50" s="61">
        <v>46</v>
      </c>
    </row>
    <row r="51" spans="1:30" s="60" customFormat="1" ht="37.5" x14ac:dyDescent="0.3">
      <c r="A51" s="115"/>
      <c r="B51" s="116" t="s">
        <v>39</v>
      </c>
      <c r="C51" s="37"/>
      <c r="D51" s="38">
        <v>3000000</v>
      </c>
      <c r="E51" s="38"/>
      <c r="F51" s="38"/>
      <c r="G51" s="38">
        <f t="shared" si="1"/>
        <v>3000000</v>
      </c>
      <c r="H51" s="38"/>
      <c r="I51" s="38">
        <v>3000000</v>
      </c>
      <c r="J51" s="38"/>
      <c r="K51" s="39"/>
      <c r="L51" s="40">
        <f t="shared" si="2"/>
        <v>3000000</v>
      </c>
      <c r="M51" s="109"/>
      <c r="N51" s="109">
        <v>68733033</v>
      </c>
      <c r="O51" s="109"/>
      <c r="P51" s="109">
        <v>430000</v>
      </c>
      <c r="Q51" s="109">
        <f>+SUM(M51:P51)</f>
        <v>69163033</v>
      </c>
      <c r="R51" s="58" t="s">
        <v>290</v>
      </c>
      <c r="S51" s="41">
        <f t="shared" si="4"/>
        <v>0</v>
      </c>
      <c r="T51" s="41">
        <f t="shared" si="4"/>
        <v>-65733033</v>
      </c>
      <c r="U51" s="41">
        <f t="shared" si="4"/>
        <v>0</v>
      </c>
      <c r="V51" s="41">
        <f t="shared" si="4"/>
        <v>-430000</v>
      </c>
      <c r="W51" s="59">
        <f t="shared" si="7"/>
        <v>-66163033</v>
      </c>
      <c r="X51" s="41"/>
      <c r="AC51" s="74"/>
      <c r="AD51" s="61"/>
    </row>
    <row r="52" spans="1:30" s="60" customFormat="1" ht="21" x14ac:dyDescent="0.3">
      <c r="A52" s="115"/>
      <c r="B52" s="116" t="s">
        <v>333</v>
      </c>
      <c r="C52" s="37"/>
      <c r="D52" s="38">
        <v>1000000</v>
      </c>
      <c r="E52" s="38"/>
      <c r="F52" s="38"/>
      <c r="G52" s="38">
        <f t="shared" si="1"/>
        <v>1000000</v>
      </c>
      <c r="H52" s="38"/>
      <c r="I52" s="38">
        <v>1000000</v>
      </c>
      <c r="J52" s="38"/>
      <c r="K52" s="39"/>
      <c r="L52" s="40">
        <f t="shared" si="2"/>
        <v>1000000</v>
      </c>
      <c r="M52" s="109"/>
      <c r="N52" s="109">
        <v>10322840</v>
      </c>
      <c r="O52" s="109"/>
      <c r="P52" s="109"/>
      <c r="Q52" s="109">
        <f t="shared" ref="Q52" si="8">+SUM(M52:P52)</f>
        <v>10322840</v>
      </c>
      <c r="R52" s="58" t="s">
        <v>290</v>
      </c>
      <c r="S52" s="41">
        <f t="shared" si="4"/>
        <v>0</v>
      </c>
      <c r="T52" s="41">
        <f t="shared" si="4"/>
        <v>-9322840</v>
      </c>
      <c r="U52" s="41">
        <f t="shared" si="4"/>
        <v>0</v>
      </c>
      <c r="V52" s="41">
        <f t="shared" si="4"/>
        <v>0</v>
      </c>
      <c r="W52" s="59">
        <f t="shared" si="7"/>
        <v>-9322840</v>
      </c>
      <c r="X52" s="41"/>
      <c r="AC52" s="74"/>
      <c r="AD52" s="61"/>
    </row>
    <row r="53" spans="1:30" s="60" customFormat="1" ht="37.5" x14ac:dyDescent="0.3">
      <c r="A53" s="115"/>
      <c r="B53" s="116" t="s">
        <v>334</v>
      </c>
      <c r="C53" s="37"/>
      <c r="D53" s="38">
        <v>45812195</v>
      </c>
      <c r="E53" s="38"/>
      <c r="F53" s="38"/>
      <c r="G53" s="38">
        <f t="shared" si="1"/>
        <v>45812195</v>
      </c>
      <c r="H53" s="38"/>
      <c r="I53" s="38">
        <v>48811765.689999998</v>
      </c>
      <c r="J53" s="38"/>
      <c r="K53" s="39"/>
      <c r="L53" s="40">
        <f t="shared" si="2"/>
        <v>48811765.689999998</v>
      </c>
      <c r="M53" s="109">
        <v>4121645</v>
      </c>
      <c r="N53" s="109">
        <v>3653927</v>
      </c>
      <c r="O53" s="109"/>
      <c r="P53" s="109"/>
      <c r="Q53" s="109">
        <f>+SUM(M53:P53)</f>
        <v>7775572</v>
      </c>
      <c r="R53" s="58"/>
      <c r="S53" s="41">
        <f t="shared" si="4"/>
        <v>-4121645</v>
      </c>
      <c r="T53" s="41">
        <f>+D53-N53</f>
        <v>42158268</v>
      </c>
      <c r="U53" s="41">
        <f t="shared" si="4"/>
        <v>0</v>
      </c>
      <c r="V53" s="41">
        <f t="shared" si="4"/>
        <v>0</v>
      </c>
      <c r="W53" s="59">
        <f t="shared" si="7"/>
        <v>38036623</v>
      </c>
      <c r="X53" s="41"/>
      <c r="AC53" s="74" t="s">
        <v>303</v>
      </c>
      <c r="AD53" s="61">
        <v>47</v>
      </c>
    </row>
    <row r="54" spans="1:30" s="60" customFormat="1" ht="37.5" x14ac:dyDescent="0.3">
      <c r="A54" s="115"/>
      <c r="B54" s="116" t="s">
        <v>335</v>
      </c>
      <c r="C54" s="37"/>
      <c r="D54" s="38">
        <v>1622932</v>
      </c>
      <c r="E54" s="38"/>
      <c r="F54" s="38"/>
      <c r="G54" s="38">
        <f t="shared" si="1"/>
        <v>1622932</v>
      </c>
      <c r="H54" s="38"/>
      <c r="I54" s="38">
        <v>1622932</v>
      </c>
      <c r="J54" s="38"/>
      <c r="K54" s="39"/>
      <c r="L54" s="40">
        <f t="shared" si="2"/>
        <v>1622932</v>
      </c>
      <c r="M54" s="109"/>
      <c r="N54" s="109">
        <f>45789920+75321648</f>
        <v>121111568</v>
      </c>
      <c r="O54" s="109"/>
      <c r="P54" s="109"/>
      <c r="Q54" s="109">
        <f t="shared" ref="Q54:Q68" si="9">+SUM(M54:P54)</f>
        <v>121111568</v>
      </c>
      <c r="R54" s="58" t="s">
        <v>290</v>
      </c>
      <c r="S54" s="41">
        <f t="shared" si="4"/>
        <v>0</v>
      </c>
      <c r="T54" s="41">
        <f>+D54-N54</f>
        <v>-119488636</v>
      </c>
      <c r="U54" s="41">
        <f t="shared" si="4"/>
        <v>0</v>
      </c>
      <c r="V54" s="41">
        <f t="shared" si="4"/>
        <v>0</v>
      </c>
      <c r="W54" s="59">
        <f t="shared" si="7"/>
        <v>-119488636</v>
      </c>
      <c r="X54" s="41"/>
      <c r="AC54" s="74" t="s">
        <v>303</v>
      </c>
      <c r="AD54" s="61">
        <v>48</v>
      </c>
    </row>
    <row r="55" spans="1:30" s="60" customFormat="1" ht="37.5" x14ac:dyDescent="0.3">
      <c r="A55" s="115"/>
      <c r="B55" s="116" t="s">
        <v>336</v>
      </c>
      <c r="C55" s="37"/>
      <c r="D55" s="38">
        <v>1303344</v>
      </c>
      <c r="E55" s="38"/>
      <c r="F55" s="38"/>
      <c r="G55" s="38">
        <f t="shared" si="1"/>
        <v>1303344</v>
      </c>
      <c r="H55" s="38"/>
      <c r="I55" s="38">
        <v>1444476</v>
      </c>
      <c r="J55" s="38"/>
      <c r="K55" s="39">
        <v>1650000</v>
      </c>
      <c r="L55" s="40">
        <f t="shared" si="2"/>
        <v>3094476</v>
      </c>
      <c r="M55" s="109"/>
      <c r="N55" s="109">
        <v>2800000</v>
      </c>
      <c r="O55" s="109"/>
      <c r="P55" s="109">
        <v>49129000</v>
      </c>
      <c r="Q55" s="109">
        <f t="shared" si="9"/>
        <v>51929000</v>
      </c>
      <c r="R55" s="58"/>
      <c r="S55" s="41">
        <f t="shared" si="4"/>
        <v>0</v>
      </c>
      <c r="T55" s="41">
        <f t="shared" si="4"/>
        <v>-1496656</v>
      </c>
      <c r="U55" s="41">
        <f t="shared" si="4"/>
        <v>0</v>
      </c>
      <c r="V55" s="41">
        <f t="shared" si="4"/>
        <v>-49129000</v>
      </c>
      <c r="W55" s="59">
        <f t="shared" si="7"/>
        <v>-50625656</v>
      </c>
      <c r="X55" s="41"/>
      <c r="AC55" s="74" t="s">
        <v>303</v>
      </c>
      <c r="AD55" s="61">
        <v>49</v>
      </c>
    </row>
    <row r="56" spans="1:30" s="60" customFormat="1" ht="37.5" x14ac:dyDescent="0.3">
      <c r="A56" s="115"/>
      <c r="B56" s="116" t="s">
        <v>337</v>
      </c>
      <c r="C56" s="37"/>
      <c r="D56" s="38">
        <v>1303344</v>
      </c>
      <c r="E56" s="38"/>
      <c r="F56" s="38"/>
      <c r="G56" s="38">
        <f t="shared" si="1"/>
        <v>1303344</v>
      </c>
      <c r="H56" s="38"/>
      <c r="I56" s="38">
        <v>1444475.56</v>
      </c>
      <c r="J56" s="38"/>
      <c r="K56" s="39"/>
      <c r="L56" s="40">
        <f t="shared" si="2"/>
        <v>1444475.56</v>
      </c>
      <c r="M56" s="109"/>
      <c r="N56" s="109"/>
      <c r="O56" s="109"/>
      <c r="P56" s="109">
        <v>1750000</v>
      </c>
      <c r="Q56" s="109">
        <f t="shared" si="9"/>
        <v>1750000</v>
      </c>
      <c r="R56" s="58"/>
      <c r="S56" s="41">
        <f t="shared" si="4"/>
        <v>0</v>
      </c>
      <c r="T56" s="41">
        <f t="shared" si="4"/>
        <v>1303344</v>
      </c>
      <c r="U56" s="41">
        <f t="shared" si="4"/>
        <v>0</v>
      </c>
      <c r="V56" s="41">
        <f t="shared" si="4"/>
        <v>-1750000</v>
      </c>
      <c r="W56" s="59">
        <f t="shared" si="7"/>
        <v>-446656</v>
      </c>
      <c r="X56" s="41"/>
      <c r="AC56" s="74" t="s">
        <v>303</v>
      </c>
      <c r="AD56" s="61">
        <v>50</v>
      </c>
    </row>
    <row r="57" spans="1:30" s="60" customFormat="1" ht="37.5" x14ac:dyDescent="0.3">
      <c r="A57" s="115"/>
      <c r="B57" s="116" t="s">
        <v>338</v>
      </c>
      <c r="C57" s="37"/>
      <c r="D57" s="38">
        <v>1444476</v>
      </c>
      <c r="E57" s="38"/>
      <c r="F57" s="38"/>
      <c r="G57" s="38">
        <f t="shared" si="1"/>
        <v>1444476</v>
      </c>
      <c r="H57" s="38"/>
      <c r="I57" s="38">
        <v>1524476</v>
      </c>
      <c r="J57" s="38"/>
      <c r="K57" s="39">
        <v>1550000</v>
      </c>
      <c r="L57" s="40">
        <f t="shared" si="2"/>
        <v>3074476</v>
      </c>
      <c r="M57" s="109"/>
      <c r="N57" s="109">
        <f>527900+3770000+402600+1008000+439400+100000+750000+900000+200000+750000</f>
        <v>8847900</v>
      </c>
      <c r="O57" s="109"/>
      <c r="P57" s="109"/>
      <c r="Q57" s="109">
        <f t="shared" si="9"/>
        <v>8847900</v>
      </c>
      <c r="R57" s="58"/>
      <c r="S57" s="41">
        <f t="shared" si="4"/>
        <v>0</v>
      </c>
      <c r="T57" s="41">
        <f t="shared" si="4"/>
        <v>-7403424</v>
      </c>
      <c r="U57" s="41">
        <f t="shared" si="4"/>
        <v>0</v>
      </c>
      <c r="V57" s="41">
        <f t="shared" si="4"/>
        <v>0</v>
      </c>
      <c r="W57" s="59">
        <f t="shared" si="7"/>
        <v>-7403424</v>
      </c>
      <c r="X57" s="41"/>
      <c r="AC57" s="74" t="s">
        <v>303</v>
      </c>
      <c r="AD57" s="61">
        <v>51</v>
      </c>
    </row>
    <row r="58" spans="1:30" s="60" customFormat="1" ht="21" x14ac:dyDescent="0.3">
      <c r="A58" s="115"/>
      <c r="B58" s="116" t="s">
        <v>339</v>
      </c>
      <c r="C58" s="37"/>
      <c r="D58" s="38">
        <v>1444476</v>
      </c>
      <c r="E58" s="38"/>
      <c r="F58" s="38"/>
      <c r="G58" s="38">
        <f t="shared" si="1"/>
        <v>1444476</v>
      </c>
      <c r="H58" s="38"/>
      <c r="I58" s="38">
        <v>2476284</v>
      </c>
      <c r="J58" s="38"/>
      <c r="K58" s="39">
        <v>2245700</v>
      </c>
      <c r="L58" s="40">
        <f t="shared" si="2"/>
        <v>4721984</v>
      </c>
      <c r="M58" s="109">
        <v>8394002</v>
      </c>
      <c r="N58" s="109">
        <v>137000</v>
      </c>
      <c r="O58" s="109"/>
      <c r="P58" s="109"/>
      <c r="Q58" s="109">
        <f t="shared" si="9"/>
        <v>8531002</v>
      </c>
      <c r="R58" s="58"/>
      <c r="S58" s="41">
        <f t="shared" si="4"/>
        <v>-8394002</v>
      </c>
      <c r="T58" s="41">
        <f t="shared" si="4"/>
        <v>1307476</v>
      </c>
      <c r="U58" s="41">
        <f t="shared" si="4"/>
        <v>0</v>
      </c>
      <c r="V58" s="41">
        <f t="shared" si="4"/>
        <v>0</v>
      </c>
      <c r="W58" s="59">
        <f t="shared" si="7"/>
        <v>-7086526</v>
      </c>
      <c r="X58" s="41"/>
      <c r="AC58" s="74" t="s">
        <v>303</v>
      </c>
      <c r="AD58" s="61">
        <v>52</v>
      </c>
    </row>
    <row r="59" spans="1:30" s="60" customFormat="1" ht="21" x14ac:dyDescent="0.3">
      <c r="A59" s="115"/>
      <c r="B59" s="116" t="s">
        <v>340</v>
      </c>
      <c r="C59" s="37"/>
      <c r="D59" s="38"/>
      <c r="E59" s="38"/>
      <c r="F59" s="38"/>
      <c r="G59" s="38"/>
      <c r="H59" s="38"/>
      <c r="I59" s="38"/>
      <c r="J59" s="38"/>
      <c r="K59" s="39"/>
      <c r="L59" s="40"/>
      <c r="M59" s="109">
        <v>1066213</v>
      </c>
      <c r="N59" s="109">
        <v>3089837</v>
      </c>
      <c r="O59" s="109"/>
      <c r="P59" s="109"/>
      <c r="Q59" s="109">
        <f t="shared" si="9"/>
        <v>4156050</v>
      </c>
      <c r="R59" s="58"/>
      <c r="S59" s="41"/>
      <c r="T59" s="41"/>
      <c r="U59" s="41"/>
      <c r="V59" s="41"/>
      <c r="W59" s="59"/>
      <c r="X59" s="41"/>
      <c r="AC59" s="74" t="s">
        <v>303</v>
      </c>
      <c r="AD59" s="61">
        <v>53</v>
      </c>
    </row>
    <row r="60" spans="1:30" s="60" customFormat="1" ht="37.5" x14ac:dyDescent="0.3">
      <c r="A60" s="115"/>
      <c r="B60" s="116" t="s">
        <v>341</v>
      </c>
      <c r="C60" s="37"/>
      <c r="D60" s="38">
        <v>7000000</v>
      </c>
      <c r="E60" s="38"/>
      <c r="F60" s="38"/>
      <c r="G60" s="38">
        <f t="shared" si="1"/>
        <v>7000000</v>
      </c>
      <c r="H60" s="38"/>
      <c r="I60" s="38">
        <v>7545000</v>
      </c>
      <c r="J60" s="38"/>
      <c r="K60" s="39"/>
      <c r="L60" s="40">
        <f t="shared" si="2"/>
        <v>7545000</v>
      </c>
      <c r="M60" s="109">
        <v>5582034</v>
      </c>
      <c r="N60" s="109">
        <v>8437822</v>
      </c>
      <c r="O60" s="109"/>
      <c r="P60" s="109">
        <v>2724880</v>
      </c>
      <c r="Q60" s="109">
        <f t="shared" si="9"/>
        <v>16744736</v>
      </c>
      <c r="R60" s="58"/>
      <c r="S60" s="41">
        <f t="shared" si="4"/>
        <v>-5582034</v>
      </c>
      <c r="T60" s="41">
        <f t="shared" si="4"/>
        <v>-1437822</v>
      </c>
      <c r="U60" s="41">
        <f t="shared" si="4"/>
        <v>0</v>
      </c>
      <c r="V60" s="41">
        <f t="shared" si="4"/>
        <v>-2724880</v>
      </c>
      <c r="W60" s="59">
        <f t="shared" si="7"/>
        <v>-9744736</v>
      </c>
      <c r="X60" s="41"/>
      <c r="AC60" s="74" t="s">
        <v>303</v>
      </c>
      <c r="AD60" s="61">
        <v>54</v>
      </c>
    </row>
    <row r="61" spans="1:30" s="60" customFormat="1" ht="37.5" x14ac:dyDescent="0.3">
      <c r="A61" s="115"/>
      <c r="B61" s="116" t="s">
        <v>342</v>
      </c>
      <c r="C61" s="37"/>
      <c r="D61" s="38">
        <v>872712</v>
      </c>
      <c r="E61" s="38"/>
      <c r="F61" s="38"/>
      <c r="G61" s="38">
        <f t="shared" si="1"/>
        <v>872712</v>
      </c>
      <c r="H61" s="38"/>
      <c r="I61" s="38">
        <v>872711.49</v>
      </c>
      <c r="J61" s="38"/>
      <c r="K61" s="39"/>
      <c r="L61" s="40">
        <f t="shared" si="2"/>
        <v>872711.49</v>
      </c>
      <c r="M61" s="109">
        <v>5048545</v>
      </c>
      <c r="N61" s="109">
        <v>1588706</v>
      </c>
      <c r="O61" s="109"/>
      <c r="P61" s="109"/>
      <c r="Q61" s="109">
        <f t="shared" si="9"/>
        <v>6637251</v>
      </c>
      <c r="R61" s="58"/>
      <c r="S61" s="41">
        <f t="shared" si="4"/>
        <v>-5048545</v>
      </c>
      <c r="T61" s="41">
        <f t="shared" si="4"/>
        <v>-715994</v>
      </c>
      <c r="U61" s="41">
        <f t="shared" si="4"/>
        <v>0</v>
      </c>
      <c r="V61" s="41">
        <f t="shared" si="4"/>
        <v>0</v>
      </c>
      <c r="W61" s="59">
        <f t="shared" si="7"/>
        <v>-5764539</v>
      </c>
      <c r="X61" s="41"/>
      <c r="AC61" s="74" t="s">
        <v>303</v>
      </c>
      <c r="AD61" s="61">
        <v>55</v>
      </c>
    </row>
    <row r="62" spans="1:30" ht="21" x14ac:dyDescent="0.3">
      <c r="A62" s="115"/>
      <c r="B62" s="116" t="s">
        <v>343</v>
      </c>
      <c r="C62" s="37"/>
      <c r="D62" s="38"/>
      <c r="E62" s="38"/>
      <c r="F62" s="38"/>
      <c r="G62" s="38">
        <f t="shared" si="1"/>
        <v>0</v>
      </c>
      <c r="H62" s="38"/>
      <c r="I62" s="38">
        <v>1000000</v>
      </c>
      <c r="J62" s="38"/>
      <c r="K62" s="39"/>
      <c r="L62" s="40">
        <f t="shared" si="2"/>
        <v>1000000</v>
      </c>
      <c r="M62" s="109">
        <v>8647244</v>
      </c>
      <c r="N62" s="109">
        <v>2592067</v>
      </c>
      <c r="O62" s="109"/>
      <c r="P62" s="109"/>
      <c r="Q62" s="109">
        <f t="shared" si="9"/>
        <v>11239311</v>
      </c>
      <c r="S62" s="41">
        <f t="shared" si="4"/>
        <v>-8647244</v>
      </c>
      <c r="T62" s="41">
        <f t="shared" si="4"/>
        <v>-2592067</v>
      </c>
      <c r="U62" s="41">
        <f t="shared" si="4"/>
        <v>0</v>
      </c>
      <c r="V62" s="41">
        <f t="shared" si="4"/>
        <v>0</v>
      </c>
      <c r="W62" s="59">
        <f t="shared" si="7"/>
        <v>-11239311</v>
      </c>
      <c r="X62" s="101" t="s">
        <v>304</v>
      </c>
    </row>
    <row r="63" spans="1:30" ht="21" x14ac:dyDescent="0.3">
      <c r="A63" s="115"/>
      <c r="B63" s="116" t="s">
        <v>254</v>
      </c>
      <c r="C63" s="37"/>
      <c r="D63" s="38"/>
      <c r="E63" s="38"/>
      <c r="F63" s="38"/>
      <c r="G63" s="38">
        <f t="shared" si="1"/>
        <v>0</v>
      </c>
      <c r="H63" s="38"/>
      <c r="I63" s="38">
        <v>2000000</v>
      </c>
      <c r="J63" s="38"/>
      <c r="K63" s="39"/>
      <c r="L63" s="40">
        <f t="shared" si="2"/>
        <v>2000000</v>
      </c>
      <c r="M63" s="109">
        <v>200000</v>
      </c>
      <c r="N63" s="109">
        <v>756720</v>
      </c>
      <c r="O63" s="109"/>
      <c r="P63" s="109"/>
      <c r="Q63" s="109">
        <f t="shared" si="9"/>
        <v>956720</v>
      </c>
      <c r="S63" s="41">
        <f t="shared" si="4"/>
        <v>-200000</v>
      </c>
      <c r="T63" s="41">
        <f t="shared" si="4"/>
        <v>-756720</v>
      </c>
      <c r="U63" s="41">
        <f t="shared" si="4"/>
        <v>0</v>
      </c>
      <c r="V63" s="41">
        <f t="shared" si="4"/>
        <v>0</v>
      </c>
      <c r="W63" s="59">
        <f t="shared" si="7"/>
        <v>-956720</v>
      </c>
      <c r="X63" s="102"/>
    </row>
    <row r="64" spans="1:30" ht="21" x14ac:dyDescent="0.3">
      <c r="A64" s="115"/>
      <c r="B64" s="116" t="s">
        <v>344</v>
      </c>
      <c r="C64" s="37"/>
      <c r="D64" s="38"/>
      <c r="E64" s="38"/>
      <c r="F64" s="38"/>
      <c r="G64" s="38">
        <f t="shared" si="1"/>
        <v>0</v>
      </c>
      <c r="H64" s="38"/>
      <c r="I64" s="38">
        <v>1000000</v>
      </c>
      <c r="J64" s="38"/>
      <c r="K64" s="39"/>
      <c r="L64" s="40">
        <f t="shared" si="2"/>
        <v>1000000</v>
      </c>
      <c r="M64" s="109">
        <v>4006967</v>
      </c>
      <c r="N64" s="109">
        <v>1705372</v>
      </c>
      <c r="O64" s="109"/>
      <c r="P64" s="109">
        <v>75000</v>
      </c>
      <c r="Q64" s="109">
        <f t="shared" si="9"/>
        <v>5787339</v>
      </c>
      <c r="S64" s="41">
        <f t="shared" si="4"/>
        <v>-4006967</v>
      </c>
      <c r="T64" s="41">
        <f t="shared" si="4"/>
        <v>-1705372</v>
      </c>
      <c r="U64" s="41">
        <f t="shared" si="4"/>
        <v>0</v>
      </c>
      <c r="V64" s="41">
        <f t="shared" si="4"/>
        <v>-75000</v>
      </c>
      <c r="W64" s="59">
        <f t="shared" si="7"/>
        <v>-5787339</v>
      </c>
      <c r="X64" s="102"/>
    </row>
    <row r="65" spans="1:30" ht="21" x14ac:dyDescent="0.3">
      <c r="A65" s="115"/>
      <c r="B65" s="116" t="s">
        <v>345</v>
      </c>
      <c r="C65" s="37"/>
      <c r="D65" s="38"/>
      <c r="E65" s="38"/>
      <c r="F65" s="38"/>
      <c r="G65" s="38">
        <f t="shared" si="1"/>
        <v>0</v>
      </c>
      <c r="H65" s="38"/>
      <c r="I65" s="38">
        <v>4000000</v>
      </c>
      <c r="J65" s="38"/>
      <c r="K65" s="39"/>
      <c r="L65" s="40">
        <f t="shared" si="2"/>
        <v>4000000</v>
      </c>
      <c r="M65" s="109">
        <v>1043944</v>
      </c>
      <c r="N65" s="109">
        <v>45339124</v>
      </c>
      <c r="O65" s="109"/>
      <c r="P65" s="109">
        <v>75100</v>
      </c>
      <c r="Q65" s="109">
        <f t="shared" si="9"/>
        <v>46458168</v>
      </c>
      <c r="S65" s="41">
        <f t="shared" si="4"/>
        <v>-1043944</v>
      </c>
      <c r="T65" s="41">
        <f t="shared" si="4"/>
        <v>-45339124</v>
      </c>
      <c r="U65" s="41">
        <f t="shared" si="4"/>
        <v>0</v>
      </c>
      <c r="V65" s="41">
        <f t="shared" si="4"/>
        <v>-75100</v>
      </c>
      <c r="W65" s="59">
        <f t="shared" si="7"/>
        <v>-46458168</v>
      </c>
      <c r="X65" s="102"/>
    </row>
    <row r="66" spans="1:30" ht="21" x14ac:dyDescent="0.3">
      <c r="A66" s="115"/>
      <c r="B66" s="116" t="s">
        <v>346</v>
      </c>
      <c r="C66" s="37"/>
      <c r="D66" s="38"/>
      <c r="E66" s="38"/>
      <c r="F66" s="38"/>
      <c r="G66" s="38">
        <f t="shared" ref="G66:G128" si="10">+SUM(C66:F66)</f>
        <v>0</v>
      </c>
      <c r="H66" s="38"/>
      <c r="I66" s="38">
        <v>250000</v>
      </c>
      <c r="J66" s="38"/>
      <c r="K66" s="39"/>
      <c r="L66" s="40">
        <f t="shared" ref="L66:L128" si="11">+SUM(H66:K66)</f>
        <v>250000</v>
      </c>
      <c r="M66" s="109">
        <v>3413101</v>
      </c>
      <c r="N66" s="109">
        <v>4677464</v>
      </c>
      <c r="O66" s="109"/>
      <c r="P66" s="109"/>
      <c r="Q66" s="109">
        <f t="shared" si="9"/>
        <v>8090565</v>
      </c>
      <c r="S66" s="41">
        <f t="shared" si="4"/>
        <v>-3413101</v>
      </c>
      <c r="T66" s="41">
        <f t="shared" si="4"/>
        <v>-4677464</v>
      </c>
      <c r="U66" s="41">
        <f t="shared" si="4"/>
        <v>0</v>
      </c>
      <c r="V66" s="41">
        <f t="shared" si="4"/>
        <v>0</v>
      </c>
      <c r="W66" s="59">
        <f t="shared" si="7"/>
        <v>-8090565</v>
      </c>
      <c r="X66" s="103"/>
    </row>
    <row r="67" spans="1:30" ht="21" x14ac:dyDescent="0.3">
      <c r="A67" s="115"/>
      <c r="B67" s="116" t="s">
        <v>347</v>
      </c>
      <c r="C67" s="37"/>
      <c r="D67" s="38"/>
      <c r="E67" s="38"/>
      <c r="F67" s="38"/>
      <c r="G67" s="38">
        <f t="shared" si="10"/>
        <v>0</v>
      </c>
      <c r="H67" s="38"/>
      <c r="I67" s="38">
        <v>995840</v>
      </c>
      <c r="J67" s="38"/>
      <c r="K67" s="39"/>
      <c r="L67" s="40">
        <f t="shared" si="11"/>
        <v>995840</v>
      </c>
      <c r="M67" s="109">
        <v>4905212</v>
      </c>
      <c r="N67" s="109">
        <v>13972072</v>
      </c>
      <c r="O67" s="109"/>
      <c r="P67" s="109">
        <v>10040726.220000001</v>
      </c>
      <c r="Q67" s="109">
        <f t="shared" si="9"/>
        <v>28918010.219999999</v>
      </c>
      <c r="S67" s="41">
        <f t="shared" ref="S67:V129" si="12">+C67-M67</f>
        <v>-4905212</v>
      </c>
      <c r="T67" s="41">
        <f t="shared" si="12"/>
        <v>-13972072</v>
      </c>
      <c r="U67" s="41">
        <f t="shared" si="12"/>
        <v>0</v>
      </c>
      <c r="V67" s="41">
        <f t="shared" si="12"/>
        <v>-10040726.220000001</v>
      </c>
      <c r="W67" s="59">
        <f t="shared" ref="W67:W131" si="13">+SUM(S67:V67)</f>
        <v>-28918010.219999999</v>
      </c>
      <c r="X67" s="49"/>
      <c r="AC67" s="79" t="s">
        <v>303</v>
      </c>
      <c r="AD67" s="78">
        <v>57</v>
      </c>
    </row>
    <row r="68" spans="1:30" ht="37.5" x14ac:dyDescent="0.3">
      <c r="A68" s="115"/>
      <c r="B68" s="116" t="s">
        <v>348</v>
      </c>
      <c r="C68" s="37"/>
      <c r="D68" s="38"/>
      <c r="E68" s="38"/>
      <c r="F68" s="38"/>
      <c r="G68" s="38">
        <f t="shared" si="10"/>
        <v>0</v>
      </c>
      <c r="H68" s="38"/>
      <c r="I68" s="38">
        <v>10000000</v>
      </c>
      <c r="J68" s="38"/>
      <c r="K68" s="39"/>
      <c r="L68" s="40">
        <f t="shared" si="11"/>
        <v>10000000</v>
      </c>
      <c r="M68" s="109">
        <v>3821797</v>
      </c>
      <c r="N68" s="109">
        <v>2024774</v>
      </c>
      <c r="O68" s="109"/>
      <c r="P68" s="109"/>
      <c r="Q68" s="109">
        <f t="shared" si="9"/>
        <v>5846571</v>
      </c>
      <c r="S68" s="41">
        <f t="shared" si="12"/>
        <v>-3821797</v>
      </c>
      <c r="T68" s="41">
        <f t="shared" si="12"/>
        <v>-2024774</v>
      </c>
      <c r="U68" s="41">
        <f t="shared" si="12"/>
        <v>0</v>
      </c>
      <c r="V68" s="41">
        <f t="shared" si="12"/>
        <v>0</v>
      </c>
      <c r="W68" s="59">
        <f t="shared" si="13"/>
        <v>-5846571</v>
      </c>
      <c r="X68" s="49"/>
      <c r="AC68" s="79" t="s">
        <v>303</v>
      </c>
      <c r="AD68" s="78">
        <v>58</v>
      </c>
    </row>
    <row r="69" spans="1:30" s="60" customFormat="1" ht="21" x14ac:dyDescent="0.3">
      <c r="A69" s="115">
        <v>2</v>
      </c>
      <c r="B69" s="114" t="s">
        <v>6</v>
      </c>
      <c r="C69" s="37"/>
      <c r="D69" s="38"/>
      <c r="E69" s="38"/>
      <c r="F69" s="38"/>
      <c r="G69" s="38"/>
      <c r="H69" s="38"/>
      <c r="I69" s="38"/>
      <c r="J69" s="38"/>
      <c r="K69" s="39"/>
      <c r="L69" s="40"/>
      <c r="M69" s="109">
        <v>11296908</v>
      </c>
      <c r="N69" s="109">
        <v>3696000</v>
      </c>
      <c r="O69" s="109"/>
      <c r="P69" s="109"/>
      <c r="Q69" s="109">
        <f t="shared" si="3"/>
        <v>14992908</v>
      </c>
      <c r="R69" s="58"/>
      <c r="S69" s="41"/>
      <c r="T69" s="41"/>
      <c r="U69" s="41"/>
      <c r="V69" s="41"/>
      <c r="W69" s="59"/>
      <c r="X69" s="46"/>
      <c r="AC69" s="74" t="s">
        <v>303</v>
      </c>
      <c r="AD69" s="61">
        <v>56</v>
      </c>
    </row>
    <row r="70" spans="1:30" s="60" customFormat="1" ht="21" x14ac:dyDescent="0.3">
      <c r="A70" s="115"/>
      <c r="B70" s="116" t="s">
        <v>256</v>
      </c>
      <c r="C70" s="37">
        <v>100000000</v>
      </c>
      <c r="D70" s="38"/>
      <c r="E70" s="38"/>
      <c r="F70" s="38"/>
      <c r="G70" s="38">
        <f>+SUM(C70:F70)</f>
        <v>100000000</v>
      </c>
      <c r="H70" s="38">
        <v>100000000</v>
      </c>
      <c r="I70" s="38"/>
      <c r="J70" s="38"/>
      <c r="K70" s="39"/>
      <c r="L70" s="40">
        <f>+SUM(H70:K70)</f>
        <v>100000000</v>
      </c>
      <c r="M70" s="109"/>
      <c r="N70" s="109">
        <v>7000000</v>
      </c>
      <c r="O70" s="109"/>
      <c r="P70" s="109"/>
      <c r="Q70" s="109">
        <f t="shared" ref="Q70:Q133" si="14">+SUM(M70:P70)</f>
        <v>7000000</v>
      </c>
      <c r="R70" s="58"/>
      <c r="S70" s="41"/>
      <c r="T70" s="41"/>
      <c r="U70" s="41"/>
      <c r="V70" s="41"/>
      <c r="W70" s="59"/>
      <c r="X70" s="46"/>
      <c r="AC70" s="74"/>
      <c r="AD70" s="61"/>
    </row>
    <row r="71" spans="1:30" ht="21" x14ac:dyDescent="0.3">
      <c r="A71" s="115">
        <v>3</v>
      </c>
      <c r="B71" s="114" t="s">
        <v>7</v>
      </c>
      <c r="C71" s="37">
        <v>11274369</v>
      </c>
      <c r="D71" s="38">
        <f>1516000+(780000*0.5)</f>
        <v>1906000</v>
      </c>
      <c r="E71" s="38"/>
      <c r="F71" s="38"/>
      <c r="G71" s="38">
        <f t="shared" si="10"/>
        <v>13180369</v>
      </c>
      <c r="H71" s="38">
        <v>11274369</v>
      </c>
      <c r="I71" s="38">
        <v>3805800</v>
      </c>
      <c r="J71" s="38"/>
      <c r="K71" s="39">
        <v>1513418.25</v>
      </c>
      <c r="L71" s="40">
        <f t="shared" si="11"/>
        <v>16593587.25</v>
      </c>
      <c r="M71" s="109">
        <v>61265349</v>
      </c>
      <c r="N71" s="109">
        <v>94009400</v>
      </c>
      <c r="O71" s="109"/>
      <c r="P71" s="109">
        <v>22100000</v>
      </c>
      <c r="Q71" s="109">
        <f t="shared" si="14"/>
        <v>177374749</v>
      </c>
      <c r="S71" s="41">
        <f t="shared" si="12"/>
        <v>-49990980</v>
      </c>
      <c r="T71" s="41">
        <f>+D71-N71</f>
        <v>-92103400</v>
      </c>
      <c r="U71" s="41">
        <f t="shared" si="12"/>
        <v>0</v>
      </c>
      <c r="V71" s="41">
        <f t="shared" si="12"/>
        <v>-22100000</v>
      </c>
      <c r="W71" s="59">
        <f t="shared" si="13"/>
        <v>-164194380</v>
      </c>
      <c r="X71" s="49"/>
      <c r="AC71" s="74" t="s">
        <v>303</v>
      </c>
    </row>
    <row r="72" spans="1:30" ht="37.5" x14ac:dyDescent="0.3">
      <c r="A72" s="115">
        <v>4</v>
      </c>
      <c r="B72" s="114" t="s">
        <v>349</v>
      </c>
      <c r="C72" s="37"/>
      <c r="D72" s="38">
        <v>6000000</v>
      </c>
      <c r="E72" s="38"/>
      <c r="F72" s="38"/>
      <c r="G72" s="38">
        <f t="shared" si="10"/>
        <v>6000000</v>
      </c>
      <c r="H72" s="38"/>
      <c r="I72" s="38">
        <v>7000000</v>
      </c>
      <c r="J72" s="38"/>
      <c r="K72" s="39">
        <v>0</v>
      </c>
      <c r="L72" s="40">
        <f t="shared" si="11"/>
        <v>7000000</v>
      </c>
      <c r="M72" s="109">
        <v>35460313</v>
      </c>
      <c r="N72" s="109">
        <v>5713000</v>
      </c>
      <c r="O72" s="109"/>
      <c r="P72" s="109">
        <v>1466000</v>
      </c>
      <c r="Q72" s="109">
        <f t="shared" si="14"/>
        <v>42639313</v>
      </c>
      <c r="S72" s="41">
        <f t="shared" si="12"/>
        <v>-35460313</v>
      </c>
      <c r="T72" s="41">
        <f>+D72-N72</f>
        <v>287000</v>
      </c>
      <c r="U72" s="41">
        <f t="shared" si="12"/>
        <v>0</v>
      </c>
      <c r="V72" s="41">
        <f t="shared" si="12"/>
        <v>-1466000</v>
      </c>
      <c r="W72" s="59">
        <f t="shared" si="13"/>
        <v>-36639313</v>
      </c>
      <c r="X72" s="49"/>
      <c r="AC72" s="74" t="s">
        <v>303</v>
      </c>
    </row>
    <row r="73" spans="1:30" ht="21" x14ac:dyDescent="0.3">
      <c r="A73" s="115">
        <v>5</v>
      </c>
      <c r="B73" s="114" t="s">
        <v>8</v>
      </c>
      <c r="C73" s="37">
        <v>61074037</v>
      </c>
      <c r="D73" s="38">
        <f>77606991+(2404822*0.5)+200000-2</f>
        <v>79009400</v>
      </c>
      <c r="E73" s="38"/>
      <c r="F73" s="38"/>
      <c r="G73" s="38">
        <f t="shared" si="10"/>
        <v>140083437</v>
      </c>
      <c r="H73" s="38">
        <v>61074037</v>
      </c>
      <c r="I73" s="38">
        <v>79009400</v>
      </c>
      <c r="J73" s="38"/>
      <c r="K73" s="39"/>
      <c r="L73" s="40">
        <f t="shared" si="11"/>
        <v>140083437</v>
      </c>
      <c r="M73" s="109">
        <v>9432684</v>
      </c>
      <c r="N73" s="109">
        <v>585864</v>
      </c>
      <c r="O73" s="109"/>
      <c r="P73" s="109">
        <v>120000</v>
      </c>
      <c r="Q73" s="109">
        <f t="shared" si="14"/>
        <v>10138548</v>
      </c>
      <c r="S73" s="41">
        <f t="shared" si="12"/>
        <v>51641353</v>
      </c>
      <c r="T73" s="41">
        <f t="shared" si="12"/>
        <v>78423536</v>
      </c>
      <c r="U73" s="41">
        <f t="shared" si="12"/>
        <v>0</v>
      </c>
      <c r="V73" s="41">
        <f t="shared" si="12"/>
        <v>-120000</v>
      </c>
      <c r="W73" s="59">
        <f t="shared" si="13"/>
        <v>129944889</v>
      </c>
      <c r="X73" s="49"/>
      <c r="AC73" s="74" t="s">
        <v>303</v>
      </c>
    </row>
    <row r="74" spans="1:30" ht="37.5" x14ac:dyDescent="0.3">
      <c r="A74" s="115">
        <v>6</v>
      </c>
      <c r="B74" s="114" t="s">
        <v>350</v>
      </c>
      <c r="C74" s="37">
        <v>35791448</v>
      </c>
      <c r="D74" s="38">
        <f>4224724+(150000*0.5)</f>
        <v>4299724</v>
      </c>
      <c r="E74" s="38"/>
      <c r="F74" s="38"/>
      <c r="G74" s="38">
        <f t="shared" si="10"/>
        <v>40091172</v>
      </c>
      <c r="H74" s="38">
        <v>35791448</v>
      </c>
      <c r="I74" s="38">
        <v>5379500</v>
      </c>
      <c r="J74" s="38"/>
      <c r="K74" s="39">
        <v>2779000</v>
      </c>
      <c r="L74" s="40">
        <f t="shared" si="11"/>
        <v>43949948</v>
      </c>
      <c r="M74" s="109">
        <v>21109715</v>
      </c>
      <c r="N74" s="109">
        <v>8595519</v>
      </c>
      <c r="O74" s="109"/>
      <c r="P74" s="109">
        <v>204000</v>
      </c>
      <c r="Q74" s="109">
        <f t="shared" si="14"/>
        <v>29909234</v>
      </c>
      <c r="S74" s="41">
        <f t="shared" si="12"/>
        <v>14681733</v>
      </c>
      <c r="T74" s="41">
        <f t="shared" si="12"/>
        <v>-4295795</v>
      </c>
      <c r="U74" s="41">
        <f t="shared" si="12"/>
        <v>0</v>
      </c>
      <c r="V74" s="41">
        <f t="shared" si="12"/>
        <v>-204000</v>
      </c>
      <c r="W74" s="59">
        <f t="shared" si="13"/>
        <v>10181938</v>
      </c>
      <c r="X74" s="49"/>
      <c r="AC74" s="74" t="s">
        <v>303</v>
      </c>
    </row>
    <row r="75" spans="1:30" ht="37.5" x14ac:dyDescent="0.3">
      <c r="A75" s="115">
        <v>7</v>
      </c>
      <c r="B75" s="114" t="s">
        <v>351</v>
      </c>
      <c r="C75" s="37">
        <v>9336654</v>
      </c>
      <c r="D75" s="38">
        <v>662000</v>
      </c>
      <c r="E75" s="38"/>
      <c r="F75" s="38"/>
      <c r="G75" s="38">
        <f t="shared" si="10"/>
        <v>9998654</v>
      </c>
      <c r="H75" s="38">
        <v>9336654</v>
      </c>
      <c r="I75" s="38">
        <v>582000</v>
      </c>
      <c r="J75" s="38"/>
      <c r="K75" s="39">
        <v>242500</v>
      </c>
      <c r="L75" s="40">
        <f t="shared" si="11"/>
        <v>10161154</v>
      </c>
      <c r="M75" s="109">
        <v>28644471</v>
      </c>
      <c r="N75" s="109">
        <v>3254386</v>
      </c>
      <c r="O75" s="109"/>
      <c r="P75" s="109">
        <v>780000</v>
      </c>
      <c r="Q75" s="109">
        <f t="shared" si="14"/>
        <v>32678857</v>
      </c>
      <c r="S75" s="41">
        <f t="shared" si="12"/>
        <v>-19307817</v>
      </c>
      <c r="T75" s="41">
        <f t="shared" si="12"/>
        <v>-2592386</v>
      </c>
      <c r="U75" s="41">
        <f t="shared" si="12"/>
        <v>0</v>
      </c>
      <c r="V75" s="41">
        <f t="shared" si="12"/>
        <v>-780000</v>
      </c>
      <c r="W75" s="59">
        <f t="shared" si="13"/>
        <v>-22680203</v>
      </c>
      <c r="X75" s="49"/>
      <c r="AC75" s="77" t="s">
        <v>303</v>
      </c>
    </row>
    <row r="76" spans="1:30" ht="21" x14ac:dyDescent="0.3">
      <c r="A76" s="115"/>
      <c r="B76" s="116" t="s">
        <v>169</v>
      </c>
      <c r="C76" s="37">
        <v>21199558</v>
      </c>
      <c r="D76" s="38">
        <v>4974044</v>
      </c>
      <c r="E76" s="38"/>
      <c r="F76" s="38"/>
      <c r="G76" s="38">
        <f t="shared" si="10"/>
        <v>26173602</v>
      </c>
      <c r="H76" s="38">
        <v>21199558</v>
      </c>
      <c r="I76" s="38">
        <v>8991489.1799999997</v>
      </c>
      <c r="J76" s="38"/>
      <c r="K76" s="39">
        <v>3045800</v>
      </c>
      <c r="L76" s="40">
        <f t="shared" si="11"/>
        <v>33236847.18</v>
      </c>
      <c r="M76" s="109"/>
      <c r="N76" s="109">
        <v>3808900</v>
      </c>
      <c r="O76" s="109"/>
      <c r="P76" s="109">
        <v>100000</v>
      </c>
      <c r="Q76" s="109">
        <f t="shared" si="14"/>
        <v>3908900</v>
      </c>
      <c r="S76" s="41">
        <f t="shared" si="12"/>
        <v>21199558</v>
      </c>
      <c r="T76" s="41">
        <f t="shared" si="12"/>
        <v>1165144</v>
      </c>
      <c r="U76" s="41">
        <f t="shared" si="12"/>
        <v>0</v>
      </c>
      <c r="V76" s="41">
        <f t="shared" si="12"/>
        <v>-100000</v>
      </c>
      <c r="W76" s="59">
        <f t="shared" si="13"/>
        <v>22264702</v>
      </c>
      <c r="X76" s="49"/>
      <c r="AC76" s="74" t="s">
        <v>303</v>
      </c>
    </row>
    <row r="77" spans="1:30" ht="21" x14ac:dyDescent="0.3">
      <c r="A77" s="115">
        <v>8</v>
      </c>
      <c r="B77" s="114" t="s">
        <v>9</v>
      </c>
      <c r="C77" s="37">
        <v>28807105</v>
      </c>
      <c r="D77" s="38">
        <v>1452059</v>
      </c>
      <c r="E77" s="38"/>
      <c r="F77" s="38"/>
      <c r="G77" s="38">
        <f t="shared" si="10"/>
        <v>30259164</v>
      </c>
      <c r="H77" s="38">
        <v>28807105</v>
      </c>
      <c r="I77" s="38">
        <v>2817225</v>
      </c>
      <c r="J77" s="38"/>
      <c r="K77" s="39">
        <v>1076000</v>
      </c>
      <c r="L77" s="40">
        <f t="shared" si="11"/>
        <v>32700330</v>
      </c>
      <c r="M77" s="109">
        <v>9286067</v>
      </c>
      <c r="N77" s="109">
        <v>4670329</v>
      </c>
      <c r="O77" s="109"/>
      <c r="P77" s="109">
        <v>165000</v>
      </c>
      <c r="Q77" s="109">
        <f t="shared" si="14"/>
        <v>14121396</v>
      </c>
      <c r="S77" s="41">
        <f t="shared" si="12"/>
        <v>19521038</v>
      </c>
      <c r="T77" s="41">
        <f t="shared" si="12"/>
        <v>-3218270</v>
      </c>
      <c r="U77" s="41">
        <f t="shared" si="12"/>
        <v>0</v>
      </c>
      <c r="V77" s="41">
        <f t="shared" si="12"/>
        <v>-165000</v>
      </c>
      <c r="W77" s="59">
        <f t="shared" si="13"/>
        <v>16137768</v>
      </c>
      <c r="X77" s="49"/>
      <c r="AC77" s="77" t="s">
        <v>303</v>
      </c>
    </row>
    <row r="78" spans="1:30" ht="21" x14ac:dyDescent="0.3">
      <c r="A78" s="115"/>
      <c r="B78" s="116" t="s">
        <v>352</v>
      </c>
      <c r="C78" s="37"/>
      <c r="D78" s="38">
        <v>4000000</v>
      </c>
      <c r="E78" s="38"/>
      <c r="F78" s="38"/>
      <c r="G78" s="38">
        <f>+SUM(C78:F78)</f>
        <v>4000000</v>
      </c>
      <c r="H78" s="38"/>
      <c r="I78" s="38">
        <v>3422158</v>
      </c>
      <c r="J78" s="38"/>
      <c r="K78" s="39"/>
      <c r="L78" s="40">
        <f>+SUM(H78:K78)</f>
        <v>3422158</v>
      </c>
      <c r="M78" s="109"/>
      <c r="N78" s="109">
        <v>1647200</v>
      </c>
      <c r="O78" s="109"/>
      <c r="P78" s="109">
        <v>457750</v>
      </c>
      <c r="Q78" s="109">
        <f t="shared" si="14"/>
        <v>2104950</v>
      </c>
      <c r="S78" s="41">
        <f t="shared" si="12"/>
        <v>0</v>
      </c>
      <c r="T78" s="41">
        <f t="shared" si="12"/>
        <v>2352800</v>
      </c>
      <c r="U78" s="41">
        <f t="shared" si="12"/>
        <v>0</v>
      </c>
      <c r="V78" s="41">
        <f t="shared" si="12"/>
        <v>-457750</v>
      </c>
      <c r="W78" s="59">
        <f>+SUM(S78:V78)</f>
        <v>1895050</v>
      </c>
      <c r="X78" s="49"/>
      <c r="AC78" s="77" t="s">
        <v>303</v>
      </c>
    </row>
    <row r="79" spans="1:30" ht="37.5" x14ac:dyDescent="0.3">
      <c r="A79" s="115"/>
      <c r="B79" s="116" t="s">
        <v>353</v>
      </c>
      <c r="C79" s="37"/>
      <c r="D79" s="38">
        <v>0</v>
      </c>
      <c r="E79" s="38"/>
      <c r="F79" s="38"/>
      <c r="G79" s="38">
        <f>+SUM(C79:F79)</f>
        <v>0</v>
      </c>
      <c r="H79" s="38"/>
      <c r="I79" s="38">
        <v>1810500</v>
      </c>
      <c r="J79" s="38"/>
      <c r="K79" s="39"/>
      <c r="L79" s="40">
        <f>+SUM(H79:K79)</f>
        <v>1810500</v>
      </c>
      <c r="M79" s="109"/>
      <c r="N79" s="109">
        <v>1204960</v>
      </c>
      <c r="O79" s="109"/>
      <c r="P79" s="109"/>
      <c r="Q79" s="109">
        <f t="shared" si="14"/>
        <v>1204960</v>
      </c>
      <c r="S79" s="41">
        <f t="shared" si="12"/>
        <v>0</v>
      </c>
      <c r="T79" s="41">
        <f t="shared" si="12"/>
        <v>-1204960</v>
      </c>
      <c r="U79" s="41">
        <f t="shared" si="12"/>
        <v>0</v>
      </c>
      <c r="V79" s="41">
        <f t="shared" si="12"/>
        <v>0</v>
      </c>
      <c r="W79" s="59">
        <f>+SUM(S79:V79)</f>
        <v>-1204960</v>
      </c>
      <c r="X79" s="49"/>
      <c r="AC79" s="77" t="s">
        <v>303</v>
      </c>
    </row>
    <row r="80" spans="1:30" ht="21" x14ac:dyDescent="0.3">
      <c r="A80" s="115">
        <v>9</v>
      </c>
      <c r="B80" s="114" t="s">
        <v>10</v>
      </c>
      <c r="C80" s="37"/>
      <c r="D80" s="38"/>
      <c r="E80" s="38"/>
      <c r="F80" s="38"/>
      <c r="G80" s="38">
        <f t="shared" si="10"/>
        <v>0</v>
      </c>
      <c r="H80" s="38"/>
      <c r="I80" s="38">
        <v>3379810</v>
      </c>
      <c r="J80" s="38"/>
      <c r="K80" s="39"/>
      <c r="L80" s="40">
        <f t="shared" si="11"/>
        <v>3379810</v>
      </c>
      <c r="M80" s="109">
        <v>26056954</v>
      </c>
      <c r="N80" s="109">
        <v>174454794</v>
      </c>
      <c r="O80" s="109"/>
      <c r="P80" s="109">
        <v>9568000</v>
      </c>
      <c r="Q80" s="109">
        <f t="shared" si="14"/>
        <v>210079748</v>
      </c>
      <c r="S80" s="41">
        <f t="shared" si="12"/>
        <v>-26056954</v>
      </c>
      <c r="T80" s="41">
        <f t="shared" si="12"/>
        <v>-174454794</v>
      </c>
      <c r="U80" s="41">
        <f t="shared" si="12"/>
        <v>0</v>
      </c>
      <c r="V80" s="41">
        <f t="shared" si="12"/>
        <v>-9568000</v>
      </c>
      <c r="W80" s="59">
        <f t="shared" si="13"/>
        <v>-210079748</v>
      </c>
      <c r="X80" s="49"/>
      <c r="AC80" s="77" t="s">
        <v>303</v>
      </c>
    </row>
    <row r="81" spans="1:37" ht="56.25" x14ac:dyDescent="0.3">
      <c r="A81" s="115"/>
      <c r="B81" s="116" t="s">
        <v>354</v>
      </c>
      <c r="C81" s="37"/>
      <c r="D81" s="38"/>
      <c r="E81" s="38"/>
      <c r="F81" s="38"/>
      <c r="G81" s="38">
        <f t="shared" si="10"/>
        <v>0</v>
      </c>
      <c r="H81" s="38"/>
      <c r="I81" s="38">
        <v>6419942</v>
      </c>
      <c r="J81" s="38"/>
      <c r="K81" s="39"/>
      <c r="L81" s="40">
        <f t="shared" si="11"/>
        <v>6419942</v>
      </c>
      <c r="M81" s="109"/>
      <c r="N81" s="109">
        <v>2534400</v>
      </c>
      <c r="O81" s="109"/>
      <c r="P81" s="109"/>
      <c r="Q81" s="109">
        <f t="shared" si="14"/>
        <v>2534400</v>
      </c>
      <c r="S81" s="41">
        <f t="shared" si="12"/>
        <v>0</v>
      </c>
      <c r="T81" s="41">
        <f t="shared" si="12"/>
        <v>-2534400</v>
      </c>
      <c r="U81" s="41">
        <f t="shared" si="12"/>
        <v>0</v>
      </c>
      <c r="V81" s="41">
        <f t="shared" si="12"/>
        <v>0</v>
      </c>
      <c r="W81" s="59">
        <f t="shared" si="13"/>
        <v>-2534400</v>
      </c>
      <c r="X81" s="49"/>
      <c r="AC81" s="77" t="s">
        <v>303</v>
      </c>
    </row>
    <row r="82" spans="1:37" ht="37.5" x14ac:dyDescent="0.3">
      <c r="A82" s="115"/>
      <c r="B82" s="116" t="s">
        <v>355</v>
      </c>
      <c r="C82" s="37">
        <v>9249079</v>
      </c>
      <c r="D82" s="38">
        <v>3539372</v>
      </c>
      <c r="E82" s="38"/>
      <c r="F82" s="38"/>
      <c r="G82" s="38">
        <f t="shared" si="10"/>
        <v>12788451</v>
      </c>
      <c r="H82" s="38">
        <v>9249079</v>
      </c>
      <c r="I82" s="38">
        <v>3539372</v>
      </c>
      <c r="J82" s="38"/>
      <c r="K82" s="39"/>
      <c r="L82" s="40">
        <f t="shared" si="11"/>
        <v>12788451</v>
      </c>
      <c r="M82" s="109"/>
      <c r="N82" s="109">
        <v>235000</v>
      </c>
      <c r="O82" s="109"/>
      <c r="P82" s="109"/>
      <c r="Q82" s="109">
        <f t="shared" si="14"/>
        <v>235000</v>
      </c>
      <c r="R82" s="58" t="s">
        <v>305</v>
      </c>
      <c r="S82" s="41">
        <f t="shared" si="12"/>
        <v>9249079</v>
      </c>
      <c r="T82" s="41">
        <f t="shared" si="12"/>
        <v>3304372</v>
      </c>
      <c r="U82" s="41">
        <f t="shared" si="12"/>
        <v>0</v>
      </c>
      <c r="V82" s="41">
        <f t="shared" si="12"/>
        <v>0</v>
      </c>
      <c r="W82" s="59">
        <f t="shared" si="13"/>
        <v>12553451</v>
      </c>
      <c r="X82" s="49"/>
      <c r="AC82" s="74" t="s">
        <v>303</v>
      </c>
    </row>
    <row r="83" spans="1:37" ht="21" x14ac:dyDescent="0.3">
      <c r="A83" s="115">
        <v>10</v>
      </c>
      <c r="B83" s="114" t="s">
        <v>11</v>
      </c>
      <c r="C83" s="37"/>
      <c r="D83" s="38">
        <v>440615</v>
      </c>
      <c r="E83" s="38"/>
      <c r="F83" s="38"/>
      <c r="G83" s="38">
        <f t="shared" si="10"/>
        <v>440615</v>
      </c>
      <c r="H83" s="38"/>
      <c r="I83" s="38">
        <v>440615</v>
      </c>
      <c r="J83" s="38"/>
      <c r="K83" s="39"/>
      <c r="L83" s="40">
        <f t="shared" si="11"/>
        <v>440615</v>
      </c>
      <c r="M83" s="109">
        <v>13230782</v>
      </c>
      <c r="N83" s="109">
        <v>2246035</v>
      </c>
      <c r="O83" s="109"/>
      <c r="P83" s="109"/>
      <c r="Q83" s="109">
        <f t="shared" si="14"/>
        <v>15476817</v>
      </c>
      <c r="R83" s="58" t="s">
        <v>305</v>
      </c>
      <c r="S83" s="41">
        <f t="shared" si="12"/>
        <v>-13230782</v>
      </c>
      <c r="T83" s="41">
        <f t="shared" si="12"/>
        <v>-1805420</v>
      </c>
      <c r="U83" s="41">
        <f t="shared" si="12"/>
        <v>0</v>
      </c>
      <c r="V83" s="41">
        <f t="shared" si="12"/>
        <v>0</v>
      </c>
      <c r="W83" s="59">
        <f t="shared" si="13"/>
        <v>-15036202</v>
      </c>
      <c r="X83" s="49" t="s">
        <v>306</v>
      </c>
    </row>
    <row r="84" spans="1:37" ht="37.5" x14ac:dyDescent="0.3">
      <c r="A84" s="115"/>
      <c r="B84" s="116" t="s">
        <v>257</v>
      </c>
      <c r="C84" s="37">
        <v>26736538</v>
      </c>
      <c r="D84" s="38">
        <f>107116174+(2165780*0.5)+33331200</f>
        <v>141530264</v>
      </c>
      <c r="E84" s="38"/>
      <c r="F84" s="38"/>
      <c r="G84" s="38">
        <f t="shared" si="10"/>
        <v>168266802</v>
      </c>
      <c r="H84" s="38">
        <v>26736538</v>
      </c>
      <c r="I84" s="38">
        <v>139245264</v>
      </c>
      <c r="J84" s="38"/>
      <c r="K84" s="39">
        <v>2285000</v>
      </c>
      <c r="L84" s="40">
        <f t="shared" si="11"/>
        <v>168266802</v>
      </c>
      <c r="M84" s="109"/>
      <c r="N84" s="109">
        <v>500000</v>
      </c>
      <c r="O84" s="109"/>
      <c r="P84" s="109"/>
      <c r="Q84" s="109">
        <f t="shared" si="14"/>
        <v>500000</v>
      </c>
      <c r="S84" s="41">
        <f t="shared" si="12"/>
        <v>26736538</v>
      </c>
      <c r="T84" s="41">
        <f t="shared" si="12"/>
        <v>141030264</v>
      </c>
      <c r="U84" s="41">
        <f t="shared" si="12"/>
        <v>0</v>
      </c>
      <c r="V84" s="41">
        <f t="shared" si="12"/>
        <v>0</v>
      </c>
      <c r="W84" s="59">
        <f t="shared" si="13"/>
        <v>167766802</v>
      </c>
      <c r="X84" s="49"/>
      <c r="AC84" s="80" t="s">
        <v>303</v>
      </c>
    </row>
    <row r="85" spans="1:37" s="60" customFormat="1" ht="21" x14ac:dyDescent="0.3">
      <c r="A85" s="115">
        <v>11</v>
      </c>
      <c r="B85" s="114" t="s">
        <v>12</v>
      </c>
      <c r="C85" s="37"/>
      <c r="D85" s="38">
        <v>2310420</v>
      </c>
      <c r="E85" s="38"/>
      <c r="F85" s="38"/>
      <c r="G85" s="38">
        <f>+SUM(C85:F85)</f>
        <v>2310420</v>
      </c>
      <c r="H85" s="38"/>
      <c r="I85" s="38">
        <v>2310420</v>
      </c>
      <c r="J85" s="38"/>
      <c r="K85" s="39"/>
      <c r="L85" s="40">
        <f>+SUM(H85:K85)</f>
        <v>2310420</v>
      </c>
      <c r="M85" s="109">
        <v>27314231</v>
      </c>
      <c r="N85" s="109">
        <v>3834653</v>
      </c>
      <c r="O85" s="109">
        <v>0</v>
      </c>
      <c r="P85" s="109">
        <v>70400</v>
      </c>
      <c r="Q85" s="109">
        <f t="shared" si="14"/>
        <v>31219284</v>
      </c>
      <c r="R85" s="58"/>
      <c r="S85" s="41">
        <f>+C85-M85</f>
        <v>-27314231</v>
      </c>
      <c r="T85" s="41">
        <f>+D85-N85</f>
        <v>-1524233</v>
      </c>
      <c r="U85" s="41">
        <f>+E85-O85</f>
        <v>0</v>
      </c>
      <c r="V85" s="41">
        <f>+F85-P85</f>
        <v>-70400</v>
      </c>
      <c r="W85" s="59">
        <f>+SUM(S85:V85)</f>
        <v>-28908864</v>
      </c>
      <c r="X85" s="41"/>
      <c r="AC85" s="80" t="s">
        <v>303</v>
      </c>
      <c r="AD85" s="61">
        <v>53</v>
      </c>
    </row>
    <row r="86" spans="1:37" ht="21" x14ac:dyDescent="0.3">
      <c r="A86" s="115">
        <v>12</v>
      </c>
      <c r="B86" s="114" t="s">
        <v>13</v>
      </c>
      <c r="C86" s="37">
        <v>12962775</v>
      </c>
      <c r="D86" s="38">
        <v>951000</v>
      </c>
      <c r="E86" s="38"/>
      <c r="F86" s="38"/>
      <c r="G86" s="38">
        <f t="shared" si="10"/>
        <v>13913775</v>
      </c>
      <c r="H86" s="38">
        <f>12962775+80000</f>
        <v>13042775</v>
      </c>
      <c r="I86" s="38">
        <v>1417500</v>
      </c>
      <c r="J86" s="38"/>
      <c r="K86" s="39"/>
      <c r="L86" s="40">
        <f t="shared" si="11"/>
        <v>14460275</v>
      </c>
      <c r="M86" s="109">
        <v>44842296</v>
      </c>
      <c r="N86" s="109">
        <v>14606046</v>
      </c>
      <c r="O86" s="109">
        <v>50000</v>
      </c>
      <c r="P86" s="109">
        <v>800000</v>
      </c>
      <c r="Q86" s="109">
        <f t="shared" si="14"/>
        <v>60298342</v>
      </c>
      <c r="S86" s="41">
        <f t="shared" si="12"/>
        <v>-31879521</v>
      </c>
      <c r="T86" s="41">
        <f t="shared" si="12"/>
        <v>-13655046</v>
      </c>
      <c r="U86" s="41">
        <f t="shared" si="12"/>
        <v>-50000</v>
      </c>
      <c r="V86" s="41">
        <f t="shared" si="12"/>
        <v>-800000</v>
      </c>
      <c r="W86" s="59">
        <f t="shared" si="13"/>
        <v>-46384567</v>
      </c>
      <c r="X86" s="49"/>
      <c r="AC86" s="79" t="s">
        <v>303</v>
      </c>
      <c r="AE86" s="58">
        <f>142000+200000+102000+25000+100000+13000+20000+365500+60000+55000+200000+200000+500000</f>
        <v>1982500</v>
      </c>
    </row>
    <row r="87" spans="1:37" ht="37.5" x14ac:dyDescent="0.3">
      <c r="A87" s="115"/>
      <c r="B87" s="116" t="s">
        <v>258</v>
      </c>
      <c r="C87" s="37"/>
      <c r="D87" s="38">
        <v>500000</v>
      </c>
      <c r="E87" s="38"/>
      <c r="F87" s="38"/>
      <c r="G87" s="38">
        <f t="shared" si="10"/>
        <v>500000</v>
      </c>
      <c r="H87" s="38"/>
      <c r="I87" s="38">
        <v>500000</v>
      </c>
      <c r="J87" s="38"/>
      <c r="K87" s="39"/>
      <c r="L87" s="40">
        <f t="shared" si="11"/>
        <v>500000</v>
      </c>
      <c r="M87" s="109"/>
      <c r="N87" s="109">
        <v>1500000</v>
      </c>
      <c r="O87" s="109"/>
      <c r="P87" s="109"/>
      <c r="Q87" s="109">
        <f t="shared" si="14"/>
        <v>1500000</v>
      </c>
      <c r="S87" s="41">
        <f t="shared" si="12"/>
        <v>0</v>
      </c>
      <c r="T87" s="41">
        <f t="shared" si="12"/>
        <v>-1000000</v>
      </c>
      <c r="U87" s="41">
        <f t="shared" si="12"/>
        <v>0</v>
      </c>
      <c r="V87" s="41">
        <f t="shared" si="12"/>
        <v>0</v>
      </c>
      <c r="W87" s="59">
        <f t="shared" si="13"/>
        <v>-1000000</v>
      </c>
      <c r="X87" s="49"/>
      <c r="AC87" s="79" t="s">
        <v>303</v>
      </c>
    </row>
    <row r="88" spans="1:37" ht="21" x14ac:dyDescent="0.3">
      <c r="A88" s="115"/>
      <c r="B88" s="116" t="s">
        <v>259</v>
      </c>
      <c r="C88" s="37">
        <v>26985559</v>
      </c>
      <c r="D88" s="38">
        <v>1121097</v>
      </c>
      <c r="E88" s="38"/>
      <c r="F88" s="38"/>
      <c r="G88" s="38">
        <f t="shared" si="10"/>
        <v>28106656</v>
      </c>
      <c r="H88" s="38">
        <v>26985559</v>
      </c>
      <c r="I88" s="38">
        <v>1990931.79</v>
      </c>
      <c r="J88" s="38"/>
      <c r="K88" s="39">
        <v>154000</v>
      </c>
      <c r="L88" s="40">
        <f t="shared" si="11"/>
        <v>29130490.789999999</v>
      </c>
      <c r="M88" s="109"/>
      <c r="N88" s="109">
        <v>2392920</v>
      </c>
      <c r="O88" s="109"/>
      <c r="P88" s="109">
        <v>500000</v>
      </c>
      <c r="Q88" s="109">
        <f t="shared" si="14"/>
        <v>2892920</v>
      </c>
      <c r="S88" s="41">
        <f t="shared" si="12"/>
        <v>26985559</v>
      </c>
      <c r="T88" s="41">
        <f t="shared" si="12"/>
        <v>-1271823</v>
      </c>
      <c r="U88" s="41">
        <f t="shared" si="12"/>
        <v>0</v>
      </c>
      <c r="V88" s="41">
        <f t="shared" si="12"/>
        <v>-500000</v>
      </c>
      <c r="W88" s="59">
        <f t="shared" si="13"/>
        <v>25213736</v>
      </c>
      <c r="X88" s="49"/>
      <c r="AC88" s="80" t="s">
        <v>303</v>
      </c>
    </row>
    <row r="89" spans="1:37" ht="37.5" x14ac:dyDescent="0.3">
      <c r="A89" s="115"/>
      <c r="B89" s="116" t="s">
        <v>356</v>
      </c>
      <c r="C89" s="37">
        <v>45414920</v>
      </c>
      <c r="D89" s="38">
        <v>12426370</v>
      </c>
      <c r="E89" s="38">
        <v>50000</v>
      </c>
      <c r="F89" s="38"/>
      <c r="G89" s="38">
        <f t="shared" si="10"/>
        <v>57891290</v>
      </c>
      <c r="H89" s="38">
        <v>45464920</v>
      </c>
      <c r="I89" s="38">
        <v>13448368.609999999</v>
      </c>
      <c r="J89" s="38">
        <v>50000</v>
      </c>
      <c r="K89" s="39">
        <v>0</v>
      </c>
      <c r="L89" s="40">
        <f t="shared" si="11"/>
        <v>58963288.609999999</v>
      </c>
      <c r="M89" s="109">
        <v>500000</v>
      </c>
      <c r="N89" s="109">
        <v>450000</v>
      </c>
      <c r="O89" s="109"/>
      <c r="P89" s="109"/>
      <c r="Q89" s="109">
        <f t="shared" si="14"/>
        <v>950000</v>
      </c>
      <c r="S89" s="41">
        <f t="shared" si="12"/>
        <v>44914920</v>
      </c>
      <c r="T89" s="41">
        <f t="shared" si="12"/>
        <v>11976370</v>
      </c>
      <c r="U89" s="41">
        <f t="shared" si="12"/>
        <v>50000</v>
      </c>
      <c r="V89" s="41">
        <f t="shared" si="12"/>
        <v>0</v>
      </c>
      <c r="W89" s="59">
        <f t="shared" si="13"/>
        <v>56941290</v>
      </c>
      <c r="X89" s="49"/>
      <c r="AC89" s="79" t="s">
        <v>303</v>
      </c>
    </row>
    <row r="90" spans="1:37" ht="21" x14ac:dyDescent="0.3">
      <c r="A90" s="115">
        <v>13</v>
      </c>
      <c r="B90" s="114" t="s">
        <v>14</v>
      </c>
      <c r="C90" s="47"/>
      <c r="D90" s="49"/>
      <c r="E90" s="49"/>
      <c r="F90" s="49"/>
      <c r="G90" s="38">
        <f t="shared" si="10"/>
        <v>0</v>
      </c>
      <c r="H90" s="50"/>
      <c r="I90" s="38">
        <v>1205000</v>
      </c>
      <c r="J90" s="38"/>
      <c r="K90" s="39"/>
      <c r="L90" s="40">
        <f t="shared" si="11"/>
        <v>1205000</v>
      </c>
      <c r="M90" s="109">
        <v>28664981</v>
      </c>
      <c r="N90" s="109">
        <v>3824093</v>
      </c>
      <c r="O90" s="109"/>
      <c r="P90" s="109">
        <v>618000</v>
      </c>
      <c r="Q90" s="109">
        <f t="shared" si="14"/>
        <v>33107074</v>
      </c>
      <c r="S90" s="73">
        <f t="shared" si="12"/>
        <v>-28664981</v>
      </c>
      <c r="T90" s="41">
        <f>+D90-N90</f>
        <v>-3824093</v>
      </c>
      <c r="U90" s="73">
        <f t="shared" si="12"/>
        <v>0</v>
      </c>
      <c r="V90" s="73">
        <f t="shared" si="12"/>
        <v>-618000</v>
      </c>
      <c r="W90" s="59">
        <f t="shared" si="13"/>
        <v>-33107074</v>
      </c>
      <c r="X90" s="49" t="s">
        <v>307</v>
      </c>
    </row>
    <row r="91" spans="1:37" ht="75" x14ac:dyDescent="0.3">
      <c r="A91" s="115"/>
      <c r="B91" s="116" t="s">
        <v>357</v>
      </c>
      <c r="C91" s="47"/>
      <c r="D91" s="40">
        <v>570000</v>
      </c>
      <c r="E91" s="40"/>
      <c r="F91" s="40"/>
      <c r="G91" s="38">
        <f t="shared" si="10"/>
        <v>570000</v>
      </c>
      <c r="H91" s="50"/>
      <c r="I91" s="38">
        <v>800000</v>
      </c>
      <c r="J91" s="38"/>
      <c r="K91" s="39"/>
      <c r="L91" s="40">
        <f t="shared" si="11"/>
        <v>800000</v>
      </c>
      <c r="M91" s="109"/>
      <c r="N91" s="109">
        <v>594480</v>
      </c>
      <c r="O91" s="109"/>
      <c r="P91" s="109">
        <v>112000</v>
      </c>
      <c r="Q91" s="109">
        <f t="shared" si="14"/>
        <v>706480</v>
      </c>
      <c r="S91" s="41">
        <f t="shared" si="12"/>
        <v>0</v>
      </c>
      <c r="T91" s="41">
        <f t="shared" si="12"/>
        <v>-24480</v>
      </c>
      <c r="U91" s="41">
        <f t="shared" si="12"/>
        <v>0</v>
      </c>
      <c r="V91" s="41">
        <f t="shared" si="12"/>
        <v>-112000</v>
      </c>
      <c r="W91" s="59">
        <f t="shared" si="13"/>
        <v>-136480</v>
      </c>
      <c r="X91" s="49"/>
      <c r="AC91" s="79" t="s">
        <v>303</v>
      </c>
    </row>
    <row r="92" spans="1:37" ht="112.5" x14ac:dyDescent="0.3">
      <c r="A92" s="115"/>
      <c r="B92" s="116" t="s">
        <v>358</v>
      </c>
      <c r="C92" s="51"/>
      <c r="D92" s="52"/>
      <c r="E92" s="52"/>
      <c r="F92" s="52"/>
      <c r="G92" s="38">
        <f t="shared" si="10"/>
        <v>0</v>
      </c>
      <c r="H92" s="50"/>
      <c r="I92" s="38"/>
      <c r="J92" s="38"/>
      <c r="K92" s="39"/>
      <c r="L92" s="40"/>
      <c r="M92" s="109"/>
      <c r="N92" s="109">
        <v>423360</v>
      </c>
      <c r="O92" s="109"/>
      <c r="P92" s="109">
        <v>100000</v>
      </c>
      <c r="Q92" s="109">
        <f t="shared" si="14"/>
        <v>523360</v>
      </c>
      <c r="S92" s="41">
        <f t="shared" si="12"/>
        <v>0</v>
      </c>
      <c r="T92" s="41">
        <f t="shared" si="12"/>
        <v>-423360</v>
      </c>
      <c r="U92" s="41">
        <f t="shared" si="12"/>
        <v>0</v>
      </c>
      <c r="V92" s="41">
        <f t="shared" si="12"/>
        <v>-100000</v>
      </c>
      <c r="W92" s="59">
        <f t="shared" si="13"/>
        <v>-523360</v>
      </c>
      <c r="X92" s="49"/>
      <c r="AC92" s="79" t="s">
        <v>303</v>
      </c>
    </row>
    <row r="93" spans="1:37" ht="37.5" x14ac:dyDescent="0.3">
      <c r="A93" s="115">
        <v>14</v>
      </c>
      <c r="B93" s="114" t="s">
        <v>359</v>
      </c>
      <c r="C93" s="33">
        <v>28542141</v>
      </c>
      <c r="D93" s="34">
        <v>2320156</v>
      </c>
      <c r="E93" s="34"/>
      <c r="F93" s="34"/>
      <c r="G93" s="38">
        <f t="shared" si="10"/>
        <v>30862297</v>
      </c>
      <c r="H93" s="38">
        <v>28542141</v>
      </c>
      <c r="I93" s="38">
        <v>2050000</v>
      </c>
      <c r="J93" s="38"/>
      <c r="K93" s="39">
        <v>270000</v>
      </c>
      <c r="L93" s="40">
        <f t="shared" si="11"/>
        <v>30862141</v>
      </c>
      <c r="M93" s="109"/>
      <c r="N93" s="109">
        <v>1563445</v>
      </c>
      <c r="O93" s="109"/>
      <c r="P93" s="109"/>
      <c r="Q93" s="109">
        <f t="shared" si="14"/>
        <v>1563445</v>
      </c>
      <c r="S93" s="41">
        <f t="shared" si="12"/>
        <v>28542141</v>
      </c>
      <c r="T93" s="41">
        <f t="shared" si="12"/>
        <v>756711</v>
      </c>
      <c r="U93" s="41">
        <f t="shared" si="12"/>
        <v>0</v>
      </c>
      <c r="V93" s="41">
        <f t="shared" si="12"/>
        <v>0</v>
      </c>
      <c r="W93" s="59">
        <f t="shared" si="13"/>
        <v>29298852</v>
      </c>
      <c r="X93" s="49"/>
      <c r="AC93" s="80" t="s">
        <v>303</v>
      </c>
    </row>
    <row r="94" spans="1:37" ht="37.5" x14ac:dyDescent="0.3">
      <c r="A94" s="115">
        <v>15</v>
      </c>
      <c r="B94" s="114" t="s">
        <v>360</v>
      </c>
      <c r="C94" s="37"/>
      <c r="D94" s="38">
        <v>0</v>
      </c>
      <c r="E94" s="38"/>
      <c r="F94" s="38"/>
      <c r="G94" s="38">
        <f t="shared" si="10"/>
        <v>0</v>
      </c>
      <c r="H94" s="38"/>
      <c r="I94" s="38">
        <v>1693584</v>
      </c>
      <c r="J94" s="38"/>
      <c r="K94" s="39"/>
      <c r="L94" s="40">
        <f t="shared" si="11"/>
        <v>1693584</v>
      </c>
      <c r="M94" s="109"/>
      <c r="N94" s="109">
        <v>510900</v>
      </c>
      <c r="O94" s="109"/>
      <c r="P94" s="109"/>
      <c r="Q94" s="109">
        <f t="shared" si="14"/>
        <v>510900</v>
      </c>
      <c r="S94" s="41">
        <f t="shared" si="12"/>
        <v>0</v>
      </c>
      <c r="T94" s="41">
        <f t="shared" si="12"/>
        <v>-510900</v>
      </c>
      <c r="U94" s="41">
        <f t="shared" si="12"/>
        <v>0</v>
      </c>
      <c r="V94" s="41">
        <f t="shared" si="12"/>
        <v>0</v>
      </c>
      <c r="W94" s="59">
        <f t="shared" si="13"/>
        <v>-510900</v>
      </c>
      <c r="X94" s="49"/>
      <c r="AC94" s="80" t="s">
        <v>303</v>
      </c>
    </row>
    <row r="95" spans="1:37" s="78" customFormat="1" ht="21" x14ac:dyDescent="0.3">
      <c r="A95" s="115">
        <v>16</v>
      </c>
      <c r="B95" s="114" t="s">
        <v>178</v>
      </c>
      <c r="C95" s="37"/>
      <c r="D95" s="38">
        <v>1278958</v>
      </c>
      <c r="E95" s="38"/>
      <c r="F95" s="38"/>
      <c r="G95" s="38">
        <f t="shared" si="10"/>
        <v>1278958</v>
      </c>
      <c r="H95" s="38"/>
      <c r="I95" s="38">
        <v>1453194.21</v>
      </c>
      <c r="J95" s="38"/>
      <c r="K95" s="39"/>
      <c r="L95" s="40">
        <f t="shared" si="11"/>
        <v>1453194.21</v>
      </c>
      <c r="M95" s="109">
        <v>10428278</v>
      </c>
      <c r="N95" s="109">
        <v>945179</v>
      </c>
      <c r="O95" s="109"/>
      <c r="P95" s="109"/>
      <c r="Q95" s="109">
        <f t="shared" si="14"/>
        <v>11373457</v>
      </c>
      <c r="R95" s="58"/>
      <c r="S95" s="41">
        <f t="shared" si="12"/>
        <v>-10428278</v>
      </c>
      <c r="T95" s="41">
        <f t="shared" si="12"/>
        <v>333779</v>
      </c>
      <c r="U95" s="41">
        <f t="shared" si="12"/>
        <v>0</v>
      </c>
      <c r="V95" s="41">
        <f t="shared" si="12"/>
        <v>0</v>
      </c>
      <c r="W95" s="59">
        <f t="shared" si="13"/>
        <v>-10094499</v>
      </c>
      <c r="X95" s="49"/>
      <c r="Y95" s="58"/>
      <c r="Z95" s="58"/>
      <c r="AA95" s="58"/>
      <c r="AB95" s="58"/>
      <c r="AC95" s="80" t="s">
        <v>303</v>
      </c>
      <c r="AE95" s="58"/>
      <c r="AF95" s="58"/>
      <c r="AG95" s="58"/>
      <c r="AH95" s="58"/>
      <c r="AI95" s="58"/>
      <c r="AJ95" s="58"/>
      <c r="AK95" s="58"/>
    </row>
    <row r="96" spans="1:37" s="78" customFormat="1" ht="21" x14ac:dyDescent="0.3">
      <c r="A96" s="115">
        <v>17</v>
      </c>
      <c r="B96" s="114" t="s">
        <v>15</v>
      </c>
      <c r="C96" s="37"/>
      <c r="D96" s="38">
        <v>550001</v>
      </c>
      <c r="E96" s="38"/>
      <c r="F96" s="38"/>
      <c r="G96" s="38">
        <f t="shared" si="10"/>
        <v>550001</v>
      </c>
      <c r="H96" s="38"/>
      <c r="I96" s="38">
        <v>550592</v>
      </c>
      <c r="J96" s="38"/>
      <c r="K96" s="39"/>
      <c r="L96" s="40">
        <f t="shared" si="11"/>
        <v>550592</v>
      </c>
      <c r="M96" s="109">
        <v>8361193</v>
      </c>
      <c r="N96" s="109">
        <v>5776462</v>
      </c>
      <c r="O96" s="109"/>
      <c r="P96" s="109">
        <v>5843005</v>
      </c>
      <c r="Q96" s="109">
        <f t="shared" si="14"/>
        <v>19980660</v>
      </c>
      <c r="R96" s="58"/>
      <c r="S96" s="41">
        <f t="shared" si="12"/>
        <v>-8361193</v>
      </c>
      <c r="T96" s="41">
        <f t="shared" si="12"/>
        <v>-5226461</v>
      </c>
      <c r="U96" s="41">
        <f t="shared" si="12"/>
        <v>0</v>
      </c>
      <c r="V96" s="41">
        <f t="shared" si="12"/>
        <v>-5843005</v>
      </c>
      <c r="W96" s="59">
        <f t="shared" si="13"/>
        <v>-19430659</v>
      </c>
      <c r="X96" s="49"/>
      <c r="Y96" s="58"/>
      <c r="Z96" s="58"/>
      <c r="AA96" s="58"/>
      <c r="AB96" s="58"/>
      <c r="AC96" s="80" t="s">
        <v>303</v>
      </c>
      <c r="AE96" s="58"/>
      <c r="AF96" s="58"/>
      <c r="AG96" s="58"/>
      <c r="AH96" s="58"/>
      <c r="AI96" s="58"/>
      <c r="AJ96" s="58"/>
      <c r="AK96" s="58"/>
    </row>
    <row r="97" spans="1:37" s="78" customFormat="1" ht="21" x14ac:dyDescent="0.3">
      <c r="A97" s="115"/>
      <c r="B97" s="116" t="s">
        <v>361</v>
      </c>
      <c r="C97" s="37">
        <v>8350838</v>
      </c>
      <c r="D97" s="38">
        <v>4045688</v>
      </c>
      <c r="E97" s="38"/>
      <c r="F97" s="38"/>
      <c r="G97" s="38">
        <f t="shared" si="10"/>
        <v>12396526</v>
      </c>
      <c r="H97" s="38">
        <v>8350838</v>
      </c>
      <c r="I97" s="38">
        <v>4919475</v>
      </c>
      <c r="J97" s="38"/>
      <c r="K97" s="39">
        <v>2558850</v>
      </c>
      <c r="L97" s="40">
        <f t="shared" si="11"/>
        <v>15829163</v>
      </c>
      <c r="M97" s="109"/>
      <c r="N97" s="109">
        <v>4350000</v>
      </c>
      <c r="O97" s="109"/>
      <c r="P97" s="109"/>
      <c r="Q97" s="109">
        <f t="shared" si="14"/>
        <v>4350000</v>
      </c>
      <c r="R97" s="58"/>
      <c r="S97" s="41">
        <f t="shared" si="12"/>
        <v>8350838</v>
      </c>
      <c r="T97" s="41">
        <f>+D97-N97</f>
        <v>-304312</v>
      </c>
      <c r="U97" s="41">
        <f t="shared" si="12"/>
        <v>0</v>
      </c>
      <c r="V97" s="41">
        <f t="shared" si="12"/>
        <v>0</v>
      </c>
      <c r="W97" s="59">
        <f t="shared" si="13"/>
        <v>8046526</v>
      </c>
      <c r="X97" s="49"/>
      <c r="Y97" s="58"/>
      <c r="Z97" s="58"/>
      <c r="AA97" s="58"/>
      <c r="AB97" s="58"/>
      <c r="AC97" s="80" t="s">
        <v>303</v>
      </c>
      <c r="AE97" s="58"/>
      <c r="AF97" s="58"/>
      <c r="AG97" s="58"/>
      <c r="AH97" s="58"/>
      <c r="AI97" s="58"/>
      <c r="AJ97" s="58"/>
      <c r="AK97" s="58"/>
    </row>
    <row r="98" spans="1:37" s="78" customFormat="1" ht="21" x14ac:dyDescent="0.3">
      <c r="A98" s="115">
        <v>18</v>
      </c>
      <c r="B98" s="114" t="s">
        <v>16</v>
      </c>
      <c r="C98" s="37">
        <v>19849040</v>
      </c>
      <c r="D98" s="38">
        <v>1752130</v>
      </c>
      <c r="E98" s="38"/>
      <c r="F98" s="38"/>
      <c r="G98" s="38">
        <f t="shared" si="10"/>
        <v>21601170</v>
      </c>
      <c r="H98" s="38">
        <v>19849040</v>
      </c>
      <c r="I98" s="38">
        <v>3977215.65</v>
      </c>
      <c r="J98" s="38"/>
      <c r="K98" s="39">
        <v>2108000</v>
      </c>
      <c r="L98" s="40">
        <f t="shared" si="11"/>
        <v>25934255.649999999</v>
      </c>
      <c r="M98" s="109">
        <v>19998754</v>
      </c>
      <c r="N98" s="109">
        <v>2981249</v>
      </c>
      <c r="O98" s="109"/>
      <c r="P98" s="109"/>
      <c r="Q98" s="109">
        <f t="shared" si="14"/>
        <v>22980003</v>
      </c>
      <c r="R98" s="58"/>
      <c r="S98" s="41">
        <f t="shared" si="12"/>
        <v>-149714</v>
      </c>
      <c r="T98" s="41">
        <f t="shared" si="12"/>
        <v>-1229119</v>
      </c>
      <c r="U98" s="41">
        <f t="shared" si="12"/>
        <v>0</v>
      </c>
      <c r="V98" s="41">
        <f t="shared" si="12"/>
        <v>0</v>
      </c>
      <c r="W98" s="59">
        <f t="shared" si="13"/>
        <v>-1378833</v>
      </c>
      <c r="X98" s="49"/>
      <c r="Y98" s="58"/>
      <c r="Z98" s="58"/>
      <c r="AA98" s="58"/>
      <c r="AB98" s="58"/>
      <c r="AC98" s="79" t="s">
        <v>303</v>
      </c>
      <c r="AE98" s="58"/>
      <c r="AF98" s="58"/>
      <c r="AG98" s="58"/>
      <c r="AH98" s="58"/>
      <c r="AI98" s="58"/>
      <c r="AJ98" s="58"/>
      <c r="AK98" s="58"/>
    </row>
    <row r="99" spans="1:37" s="78" customFormat="1" ht="21" x14ac:dyDescent="0.3">
      <c r="A99" s="115">
        <v>19</v>
      </c>
      <c r="B99" s="114" t="s">
        <v>17</v>
      </c>
      <c r="C99" s="37"/>
      <c r="D99" s="38">
        <v>1668592</v>
      </c>
      <c r="E99" s="38"/>
      <c r="F99" s="38"/>
      <c r="G99" s="38">
        <f t="shared" si="10"/>
        <v>1668592</v>
      </c>
      <c r="H99" s="38">
        <v>0</v>
      </c>
      <c r="I99" s="38">
        <v>1668592</v>
      </c>
      <c r="J99" s="38"/>
      <c r="K99" s="39"/>
      <c r="L99" s="40">
        <f t="shared" si="11"/>
        <v>1668592</v>
      </c>
      <c r="M99" s="109"/>
      <c r="N99" s="109">
        <v>1887913</v>
      </c>
      <c r="O99" s="109"/>
      <c r="P99" s="109"/>
      <c r="Q99" s="109">
        <f t="shared" si="14"/>
        <v>1887913</v>
      </c>
      <c r="R99" s="58"/>
      <c r="S99" s="41">
        <f t="shared" si="12"/>
        <v>0</v>
      </c>
      <c r="T99" s="41">
        <f t="shared" si="12"/>
        <v>-219321</v>
      </c>
      <c r="U99" s="41">
        <f t="shared" si="12"/>
        <v>0</v>
      </c>
      <c r="V99" s="41">
        <f t="shared" si="12"/>
        <v>0</v>
      </c>
      <c r="W99" s="59">
        <f t="shared" si="13"/>
        <v>-219321</v>
      </c>
      <c r="X99" s="49"/>
      <c r="Y99" s="58"/>
      <c r="Z99" s="58"/>
      <c r="AA99" s="58"/>
      <c r="AB99" s="58"/>
      <c r="AC99" s="79" t="s">
        <v>303</v>
      </c>
      <c r="AE99" s="58"/>
      <c r="AF99" s="58"/>
      <c r="AG99" s="58"/>
      <c r="AH99" s="58"/>
      <c r="AI99" s="58"/>
      <c r="AJ99" s="58"/>
      <c r="AK99" s="58"/>
    </row>
    <row r="100" spans="1:37" s="78" customFormat="1" ht="21" x14ac:dyDescent="0.3">
      <c r="A100" s="115">
        <v>20</v>
      </c>
      <c r="B100" s="114" t="s">
        <v>18</v>
      </c>
      <c r="C100" s="37">
        <v>36000</v>
      </c>
      <c r="D100" s="38">
        <v>2140644</v>
      </c>
      <c r="E100" s="38"/>
      <c r="F100" s="38"/>
      <c r="G100" s="38">
        <f t="shared" si="10"/>
        <v>2176644</v>
      </c>
      <c r="H100" s="38">
        <v>36000</v>
      </c>
      <c r="I100" s="38">
        <v>2141000</v>
      </c>
      <c r="J100" s="38"/>
      <c r="K100" s="39"/>
      <c r="L100" s="40">
        <f t="shared" si="11"/>
        <v>2177000</v>
      </c>
      <c r="M100" s="109">
        <v>36000</v>
      </c>
      <c r="N100" s="109">
        <v>2327459</v>
      </c>
      <c r="O100" s="109"/>
      <c r="P100" s="109"/>
      <c r="Q100" s="109">
        <f t="shared" si="14"/>
        <v>2363459</v>
      </c>
      <c r="R100" s="58"/>
      <c r="S100" s="41">
        <f t="shared" si="12"/>
        <v>0</v>
      </c>
      <c r="T100" s="41">
        <f t="shared" si="12"/>
        <v>-186815</v>
      </c>
      <c r="U100" s="41">
        <f t="shared" si="12"/>
        <v>0</v>
      </c>
      <c r="V100" s="41">
        <f t="shared" si="12"/>
        <v>0</v>
      </c>
      <c r="W100" s="59">
        <f t="shared" si="13"/>
        <v>-186815</v>
      </c>
      <c r="X100" s="49"/>
      <c r="Y100" s="58"/>
      <c r="Z100" s="58"/>
      <c r="AA100" s="58"/>
      <c r="AB100" s="58"/>
      <c r="AC100" s="79" t="s">
        <v>303</v>
      </c>
      <c r="AE100" s="58"/>
      <c r="AF100" s="58"/>
      <c r="AG100" s="58"/>
      <c r="AH100" s="58"/>
      <c r="AI100" s="58"/>
      <c r="AJ100" s="58"/>
      <c r="AK100" s="58"/>
    </row>
    <row r="101" spans="1:37" s="78" customFormat="1" ht="21" x14ac:dyDescent="0.3">
      <c r="A101" s="115">
        <v>21</v>
      </c>
      <c r="B101" s="114" t="s">
        <v>19</v>
      </c>
      <c r="C101" s="37">
        <v>1929683</v>
      </c>
      <c r="D101" s="38">
        <v>274000</v>
      </c>
      <c r="E101" s="38"/>
      <c r="F101" s="38"/>
      <c r="G101" s="38">
        <f t="shared" si="10"/>
        <v>2203683</v>
      </c>
      <c r="H101" s="38">
        <v>1929683</v>
      </c>
      <c r="I101" s="38">
        <v>274000</v>
      </c>
      <c r="J101" s="38"/>
      <c r="K101" s="39"/>
      <c r="L101" s="40">
        <f t="shared" si="11"/>
        <v>2203683</v>
      </c>
      <c r="M101" s="109">
        <v>1937939</v>
      </c>
      <c r="N101" s="109">
        <v>299660</v>
      </c>
      <c r="O101" s="109"/>
      <c r="P101" s="109"/>
      <c r="Q101" s="109">
        <f t="shared" si="14"/>
        <v>2237599</v>
      </c>
      <c r="R101" s="58"/>
      <c r="S101" s="41">
        <f t="shared" si="12"/>
        <v>-8256</v>
      </c>
      <c r="T101" s="41">
        <f t="shared" si="12"/>
        <v>-25660</v>
      </c>
      <c r="U101" s="41">
        <f t="shared" si="12"/>
        <v>0</v>
      </c>
      <c r="V101" s="41">
        <f t="shared" si="12"/>
        <v>0</v>
      </c>
      <c r="W101" s="59">
        <f t="shared" si="13"/>
        <v>-33916</v>
      </c>
      <c r="X101" s="49"/>
      <c r="Y101" s="58"/>
      <c r="Z101" s="58"/>
      <c r="AA101" s="58"/>
      <c r="AB101" s="58"/>
      <c r="AC101" s="79" t="s">
        <v>303</v>
      </c>
      <c r="AE101" s="58"/>
      <c r="AF101" s="58"/>
      <c r="AG101" s="58"/>
      <c r="AH101" s="58"/>
      <c r="AI101" s="58"/>
      <c r="AJ101" s="58"/>
      <c r="AK101" s="58"/>
    </row>
    <row r="102" spans="1:37" s="78" customFormat="1" ht="21" x14ac:dyDescent="0.3">
      <c r="A102" s="115">
        <v>22</v>
      </c>
      <c r="B102" s="114" t="s">
        <v>20</v>
      </c>
      <c r="C102" s="37">
        <v>165756067</v>
      </c>
      <c r="D102" s="38">
        <f>131012722+(9000000*0.5)</f>
        <v>135512722</v>
      </c>
      <c r="E102" s="38"/>
      <c r="F102" s="38"/>
      <c r="G102" s="38">
        <f t="shared" si="10"/>
        <v>301268789</v>
      </c>
      <c r="H102" s="38">
        <v>165756067</v>
      </c>
      <c r="I102" s="38">
        <v>161026183.63999999</v>
      </c>
      <c r="J102" s="38"/>
      <c r="K102" s="39">
        <v>12271500</v>
      </c>
      <c r="L102" s="40">
        <f t="shared" si="11"/>
        <v>339053750.63999999</v>
      </c>
      <c r="M102" s="109">
        <v>160592796</v>
      </c>
      <c r="N102" s="109">
        <v>119739466</v>
      </c>
      <c r="O102" s="109"/>
      <c r="P102" s="109">
        <v>360000</v>
      </c>
      <c r="Q102" s="109">
        <f t="shared" si="14"/>
        <v>280692262</v>
      </c>
      <c r="R102" s="58"/>
      <c r="S102" s="41">
        <f t="shared" si="12"/>
        <v>5163271</v>
      </c>
      <c r="T102" s="41">
        <f>+D102-N102</f>
        <v>15773256</v>
      </c>
      <c r="U102" s="41">
        <f t="shared" si="12"/>
        <v>0</v>
      </c>
      <c r="V102" s="41">
        <f t="shared" si="12"/>
        <v>-360000</v>
      </c>
      <c r="W102" s="59">
        <f t="shared" si="13"/>
        <v>20576527</v>
      </c>
      <c r="X102" s="49"/>
      <c r="Y102" s="58"/>
      <c r="Z102" s="58"/>
      <c r="AA102" s="58"/>
      <c r="AB102" s="58"/>
      <c r="AC102" s="79" t="s">
        <v>303</v>
      </c>
      <c r="AE102" s="58"/>
      <c r="AF102" s="58"/>
      <c r="AG102" s="58"/>
      <c r="AH102" s="58"/>
      <c r="AI102" s="58"/>
      <c r="AJ102" s="58"/>
      <c r="AK102" s="58"/>
    </row>
    <row r="103" spans="1:37" s="78" customFormat="1" ht="21" x14ac:dyDescent="0.3">
      <c r="A103" s="115"/>
      <c r="B103" s="116" t="s">
        <v>362</v>
      </c>
      <c r="C103" s="37"/>
      <c r="D103" s="38">
        <v>8706020</v>
      </c>
      <c r="E103" s="38"/>
      <c r="F103" s="38"/>
      <c r="G103" s="38">
        <f t="shared" si="10"/>
        <v>8706020</v>
      </c>
      <c r="H103" s="38"/>
      <c r="I103" s="38">
        <v>8601790</v>
      </c>
      <c r="J103" s="38"/>
      <c r="K103" s="39">
        <v>150000</v>
      </c>
      <c r="L103" s="40">
        <f t="shared" si="11"/>
        <v>8751790</v>
      </c>
      <c r="M103" s="109"/>
      <c r="N103" s="109">
        <v>5125548</v>
      </c>
      <c r="O103" s="109"/>
      <c r="P103" s="109"/>
      <c r="Q103" s="109">
        <f t="shared" si="14"/>
        <v>5125548</v>
      </c>
      <c r="R103" s="58"/>
      <c r="S103" s="41">
        <f t="shared" si="12"/>
        <v>0</v>
      </c>
      <c r="T103" s="41">
        <f t="shared" si="12"/>
        <v>3580472</v>
      </c>
      <c r="U103" s="41">
        <f t="shared" si="12"/>
        <v>0</v>
      </c>
      <c r="V103" s="41">
        <f t="shared" si="12"/>
        <v>0</v>
      </c>
      <c r="W103" s="59">
        <f t="shared" si="13"/>
        <v>3580472</v>
      </c>
      <c r="X103" s="49"/>
      <c r="Y103" s="58"/>
      <c r="Z103" s="58"/>
      <c r="AA103" s="58"/>
      <c r="AB103" s="58"/>
      <c r="AC103" s="79" t="s">
        <v>303</v>
      </c>
      <c r="AE103" s="58"/>
      <c r="AF103" s="58"/>
      <c r="AG103" s="58"/>
      <c r="AH103" s="58"/>
      <c r="AI103" s="58"/>
      <c r="AJ103" s="58"/>
      <c r="AK103" s="58"/>
    </row>
    <row r="104" spans="1:37" s="78" customFormat="1" ht="37.5" x14ac:dyDescent="0.3">
      <c r="A104" s="115"/>
      <c r="B104" s="116" t="s">
        <v>363</v>
      </c>
      <c r="C104" s="37"/>
      <c r="D104" s="38">
        <v>1433471</v>
      </c>
      <c r="E104" s="38"/>
      <c r="F104" s="38"/>
      <c r="G104" s="38">
        <f t="shared" si="10"/>
        <v>1433471</v>
      </c>
      <c r="H104" s="38"/>
      <c r="I104" s="38">
        <v>1393684.76</v>
      </c>
      <c r="J104" s="38"/>
      <c r="K104" s="39">
        <v>91829.2</v>
      </c>
      <c r="L104" s="40">
        <f t="shared" si="11"/>
        <v>1485513.96</v>
      </c>
      <c r="M104" s="109"/>
      <c r="N104" s="109">
        <v>4232367</v>
      </c>
      <c r="O104" s="109"/>
      <c r="P104" s="109">
        <v>50000</v>
      </c>
      <c r="Q104" s="109">
        <f t="shared" si="14"/>
        <v>4282367</v>
      </c>
      <c r="R104" s="58"/>
      <c r="S104" s="41">
        <f t="shared" si="12"/>
        <v>0</v>
      </c>
      <c r="T104" s="41">
        <f t="shared" si="12"/>
        <v>-2798896</v>
      </c>
      <c r="U104" s="41">
        <f t="shared" si="12"/>
        <v>0</v>
      </c>
      <c r="V104" s="41">
        <f t="shared" si="12"/>
        <v>-50000</v>
      </c>
      <c r="W104" s="59">
        <f t="shared" si="13"/>
        <v>-2848896</v>
      </c>
      <c r="X104" s="49"/>
      <c r="Y104" s="58"/>
      <c r="Z104" s="58"/>
      <c r="AA104" s="58"/>
      <c r="AB104" s="58"/>
      <c r="AC104" s="79" t="s">
        <v>303</v>
      </c>
      <c r="AE104" s="58"/>
      <c r="AF104" s="58"/>
      <c r="AG104" s="58"/>
      <c r="AH104" s="58"/>
      <c r="AI104" s="58"/>
      <c r="AJ104" s="58"/>
      <c r="AK104" s="58"/>
    </row>
    <row r="105" spans="1:37" s="78" customFormat="1" ht="21" x14ac:dyDescent="0.3">
      <c r="A105" s="115"/>
      <c r="B105" s="116" t="s">
        <v>25</v>
      </c>
      <c r="C105" s="37"/>
      <c r="D105" s="38">
        <v>1372250</v>
      </c>
      <c r="E105" s="38"/>
      <c r="F105" s="38"/>
      <c r="G105" s="38">
        <f t="shared" si="10"/>
        <v>1372250</v>
      </c>
      <c r="H105" s="38"/>
      <c r="I105" s="38">
        <v>2076545.77</v>
      </c>
      <c r="J105" s="38"/>
      <c r="K105" s="39">
        <v>273812</v>
      </c>
      <c r="L105" s="40">
        <f t="shared" si="11"/>
        <v>2350357.77</v>
      </c>
      <c r="M105" s="109"/>
      <c r="N105" s="109">
        <v>4541130</v>
      </c>
      <c r="O105" s="109"/>
      <c r="P105" s="109"/>
      <c r="Q105" s="109">
        <f t="shared" si="14"/>
        <v>4541130</v>
      </c>
      <c r="R105" s="58"/>
      <c r="S105" s="41">
        <f t="shared" si="12"/>
        <v>0</v>
      </c>
      <c r="T105" s="41">
        <f t="shared" si="12"/>
        <v>-3168880</v>
      </c>
      <c r="U105" s="41">
        <f t="shared" si="12"/>
        <v>0</v>
      </c>
      <c r="V105" s="41">
        <f t="shared" si="12"/>
        <v>0</v>
      </c>
      <c r="W105" s="59">
        <f t="shared" si="13"/>
        <v>-3168880</v>
      </c>
      <c r="X105" s="49"/>
      <c r="Y105" s="58"/>
      <c r="Z105" s="58"/>
      <c r="AA105" s="58"/>
      <c r="AB105" s="58"/>
      <c r="AC105" s="79" t="s">
        <v>303</v>
      </c>
      <c r="AE105" s="58"/>
      <c r="AF105" s="58"/>
      <c r="AG105" s="58"/>
      <c r="AH105" s="58"/>
      <c r="AI105" s="58"/>
      <c r="AJ105" s="58"/>
      <c r="AK105" s="58"/>
    </row>
    <row r="106" spans="1:37" s="78" customFormat="1" ht="37.5" x14ac:dyDescent="0.3">
      <c r="A106" s="115"/>
      <c r="B106" s="116" t="s">
        <v>364</v>
      </c>
      <c r="C106" s="37"/>
      <c r="D106" s="38">
        <v>2650250</v>
      </c>
      <c r="E106" s="38"/>
      <c r="F106" s="38"/>
      <c r="G106" s="38">
        <f t="shared" si="10"/>
        <v>2650250</v>
      </c>
      <c r="H106" s="38"/>
      <c r="I106" s="38">
        <v>8616770</v>
      </c>
      <c r="J106" s="38"/>
      <c r="K106" s="39">
        <v>3300000</v>
      </c>
      <c r="L106" s="40">
        <f t="shared" si="11"/>
        <v>11916770</v>
      </c>
      <c r="M106" s="109"/>
      <c r="N106" s="109">
        <v>3301918</v>
      </c>
      <c r="O106" s="109"/>
      <c r="P106" s="109"/>
      <c r="Q106" s="109">
        <f t="shared" si="14"/>
        <v>3301918</v>
      </c>
      <c r="R106" s="58"/>
      <c r="S106" s="41">
        <f t="shared" si="12"/>
        <v>0</v>
      </c>
      <c r="T106" s="41">
        <f t="shared" si="12"/>
        <v>-651668</v>
      </c>
      <c r="U106" s="41">
        <f t="shared" si="12"/>
        <v>0</v>
      </c>
      <c r="V106" s="41">
        <f t="shared" si="12"/>
        <v>0</v>
      </c>
      <c r="W106" s="59">
        <f t="shared" si="13"/>
        <v>-651668</v>
      </c>
      <c r="X106" s="49"/>
      <c r="Y106" s="58"/>
      <c r="Z106" s="58"/>
      <c r="AA106" s="58"/>
      <c r="AB106" s="58"/>
      <c r="AC106" s="79" t="s">
        <v>303</v>
      </c>
      <c r="AE106" s="58"/>
      <c r="AF106" s="58"/>
      <c r="AG106" s="58"/>
      <c r="AH106" s="58"/>
      <c r="AI106" s="58"/>
      <c r="AJ106" s="58"/>
      <c r="AK106" s="58"/>
    </row>
    <row r="107" spans="1:37" s="78" customFormat="1" ht="37.5" x14ac:dyDescent="0.3">
      <c r="A107" s="115"/>
      <c r="B107" s="116" t="s">
        <v>365</v>
      </c>
      <c r="C107" s="37"/>
      <c r="D107" s="38">
        <v>1354907</v>
      </c>
      <c r="E107" s="38"/>
      <c r="F107" s="38"/>
      <c r="G107" s="38">
        <f t="shared" si="10"/>
        <v>1354907</v>
      </c>
      <c r="H107" s="38"/>
      <c r="I107" s="38">
        <v>6277246.6600000001</v>
      </c>
      <c r="J107" s="38"/>
      <c r="K107" s="39">
        <v>285000</v>
      </c>
      <c r="L107" s="40">
        <f t="shared" si="11"/>
        <v>6562246.6600000001</v>
      </c>
      <c r="M107" s="109"/>
      <c r="N107" s="109">
        <v>42887594</v>
      </c>
      <c r="O107" s="109"/>
      <c r="P107" s="109">
        <v>48430000</v>
      </c>
      <c r="Q107" s="109">
        <f t="shared" si="14"/>
        <v>91317594</v>
      </c>
      <c r="R107" s="58"/>
      <c r="S107" s="41">
        <f t="shared" si="12"/>
        <v>0</v>
      </c>
      <c r="T107" s="41">
        <f t="shared" si="12"/>
        <v>-41532687</v>
      </c>
      <c r="U107" s="41">
        <f t="shared" si="12"/>
        <v>0</v>
      </c>
      <c r="V107" s="41">
        <f t="shared" si="12"/>
        <v>-48430000</v>
      </c>
      <c r="W107" s="59">
        <f t="shared" si="13"/>
        <v>-89962687</v>
      </c>
      <c r="X107" s="49"/>
      <c r="Y107" s="58"/>
      <c r="Z107" s="58"/>
      <c r="AA107" s="58"/>
      <c r="AB107" s="58"/>
      <c r="AC107" s="79" t="s">
        <v>303</v>
      </c>
      <c r="AE107" s="58"/>
      <c r="AF107" s="58"/>
      <c r="AG107" s="58"/>
      <c r="AH107" s="58"/>
      <c r="AI107" s="58"/>
      <c r="AJ107" s="58"/>
      <c r="AK107" s="58"/>
    </row>
    <row r="108" spans="1:37" s="78" customFormat="1" ht="21" x14ac:dyDescent="0.3">
      <c r="A108" s="115"/>
      <c r="B108" s="116" t="s">
        <v>185</v>
      </c>
      <c r="C108" s="37"/>
      <c r="D108" s="38">
        <v>19101786</v>
      </c>
      <c r="E108" s="38"/>
      <c r="F108" s="38"/>
      <c r="G108" s="38">
        <f t="shared" si="10"/>
        <v>19101786</v>
      </c>
      <c r="H108" s="38"/>
      <c r="I108" s="38">
        <v>59901316.640000001</v>
      </c>
      <c r="J108" s="38"/>
      <c r="K108" s="39">
        <v>2400000</v>
      </c>
      <c r="L108" s="40">
        <f t="shared" si="11"/>
        <v>62301316.640000001</v>
      </c>
      <c r="M108" s="109"/>
      <c r="N108" s="109">
        <v>27057289</v>
      </c>
      <c r="O108" s="109"/>
      <c r="P108" s="109"/>
      <c r="Q108" s="109">
        <f t="shared" si="14"/>
        <v>27057289</v>
      </c>
      <c r="R108" s="58"/>
      <c r="S108" s="41">
        <f t="shared" si="12"/>
        <v>0</v>
      </c>
      <c r="T108" s="41">
        <f t="shared" si="12"/>
        <v>-7955503</v>
      </c>
      <c r="U108" s="41">
        <f t="shared" si="12"/>
        <v>0</v>
      </c>
      <c r="V108" s="41">
        <f t="shared" si="12"/>
        <v>0</v>
      </c>
      <c r="W108" s="59">
        <f t="shared" si="13"/>
        <v>-7955503</v>
      </c>
      <c r="X108" s="49"/>
      <c r="Y108" s="58"/>
      <c r="Z108" s="58"/>
      <c r="AA108" s="58"/>
      <c r="AB108" s="58"/>
      <c r="AC108" s="79" t="s">
        <v>303</v>
      </c>
      <c r="AE108" s="58"/>
      <c r="AF108" s="58"/>
      <c r="AG108" s="58"/>
      <c r="AH108" s="58"/>
      <c r="AI108" s="58"/>
      <c r="AJ108" s="58"/>
      <c r="AK108" s="58"/>
    </row>
    <row r="109" spans="1:37" s="78" customFormat="1" ht="21" x14ac:dyDescent="0.3">
      <c r="A109" s="115"/>
      <c r="B109" s="116" t="s">
        <v>260</v>
      </c>
      <c r="C109" s="37"/>
      <c r="D109" s="38">
        <v>50000000</v>
      </c>
      <c r="E109" s="38"/>
      <c r="F109" s="38"/>
      <c r="G109" s="38">
        <f t="shared" si="10"/>
        <v>50000000</v>
      </c>
      <c r="H109" s="38"/>
      <c r="I109" s="38">
        <v>105984116.95</v>
      </c>
      <c r="J109" s="38"/>
      <c r="K109" s="39">
        <v>303500</v>
      </c>
      <c r="L109" s="40">
        <f t="shared" si="11"/>
        <v>106287616.95</v>
      </c>
      <c r="M109" s="109"/>
      <c r="N109" s="109">
        <f>43012360+15000000-36304000</f>
        <v>21708360</v>
      </c>
      <c r="O109" s="109"/>
      <c r="P109" s="109">
        <v>100000</v>
      </c>
      <c r="Q109" s="109">
        <f t="shared" si="14"/>
        <v>21808360</v>
      </c>
      <c r="R109" s="58"/>
      <c r="S109" s="41">
        <f t="shared" si="12"/>
        <v>0</v>
      </c>
      <c r="T109" s="41">
        <f t="shared" si="12"/>
        <v>28291640</v>
      </c>
      <c r="U109" s="41">
        <f t="shared" si="12"/>
        <v>0</v>
      </c>
      <c r="V109" s="41">
        <f t="shared" si="12"/>
        <v>-100000</v>
      </c>
      <c r="W109" s="59">
        <f t="shared" si="13"/>
        <v>28191640</v>
      </c>
      <c r="X109" s="49"/>
      <c r="Y109" s="58"/>
      <c r="Z109" s="58"/>
      <c r="AA109" s="58"/>
      <c r="AB109" s="58"/>
      <c r="AC109" s="79" t="s">
        <v>303</v>
      </c>
      <c r="AE109" s="58"/>
      <c r="AF109" s="58"/>
      <c r="AG109" s="58"/>
      <c r="AH109" s="58"/>
      <c r="AI109" s="58"/>
      <c r="AJ109" s="58"/>
      <c r="AK109" s="58"/>
    </row>
    <row r="110" spans="1:37" s="78" customFormat="1" ht="21" x14ac:dyDescent="0.3">
      <c r="A110" s="115"/>
      <c r="B110" s="116" t="s">
        <v>366</v>
      </c>
      <c r="C110" s="37"/>
      <c r="D110" s="38">
        <v>50000000</v>
      </c>
      <c r="E110" s="38"/>
      <c r="F110" s="38"/>
      <c r="G110" s="38">
        <f t="shared" si="10"/>
        <v>50000000</v>
      </c>
      <c r="H110" s="38"/>
      <c r="I110" s="38">
        <v>59437069.219999999</v>
      </c>
      <c r="J110" s="38"/>
      <c r="K110" s="39">
        <v>6500000</v>
      </c>
      <c r="L110" s="40">
        <f t="shared" si="11"/>
        <v>65937069.219999999</v>
      </c>
      <c r="M110" s="109"/>
      <c r="N110" s="109">
        <v>1683155</v>
      </c>
      <c r="O110" s="109"/>
      <c r="P110" s="109">
        <v>185000</v>
      </c>
      <c r="Q110" s="109">
        <f t="shared" si="14"/>
        <v>1868155</v>
      </c>
      <c r="R110" s="58"/>
      <c r="S110" s="41">
        <f t="shared" si="12"/>
        <v>0</v>
      </c>
      <c r="T110" s="41">
        <f t="shared" si="12"/>
        <v>48316845</v>
      </c>
      <c r="U110" s="41">
        <f t="shared" si="12"/>
        <v>0</v>
      </c>
      <c r="V110" s="41">
        <f t="shared" si="12"/>
        <v>-185000</v>
      </c>
      <c r="W110" s="59">
        <f t="shared" si="13"/>
        <v>48131845</v>
      </c>
      <c r="X110" s="49"/>
      <c r="Y110" s="58"/>
      <c r="Z110" s="58"/>
      <c r="AA110" s="58"/>
      <c r="AB110" s="58"/>
      <c r="AC110" s="79" t="s">
        <v>303</v>
      </c>
      <c r="AE110" s="58"/>
      <c r="AF110" s="58"/>
      <c r="AG110" s="58"/>
      <c r="AH110" s="58"/>
      <c r="AI110" s="58"/>
      <c r="AJ110" s="58"/>
      <c r="AK110" s="58"/>
    </row>
    <row r="111" spans="1:37" ht="37.5" x14ac:dyDescent="0.3">
      <c r="A111" s="115"/>
      <c r="B111" s="116" t="s">
        <v>367</v>
      </c>
      <c r="C111" s="37"/>
      <c r="D111" s="38">
        <v>30000000</v>
      </c>
      <c r="E111" s="38"/>
      <c r="F111" s="38"/>
      <c r="G111" s="38">
        <f t="shared" si="10"/>
        <v>30000000</v>
      </c>
      <c r="H111" s="38"/>
      <c r="I111" s="38">
        <v>36744222.200000003</v>
      </c>
      <c r="J111" s="38"/>
      <c r="K111" s="39">
        <v>90000</v>
      </c>
      <c r="L111" s="40">
        <f t="shared" si="11"/>
        <v>36834222.200000003</v>
      </c>
      <c r="M111" s="109"/>
      <c r="N111" s="109">
        <v>20061429</v>
      </c>
      <c r="O111" s="109"/>
      <c r="P111" s="109"/>
      <c r="Q111" s="109">
        <f t="shared" si="14"/>
        <v>20061429</v>
      </c>
      <c r="S111" s="41">
        <f t="shared" si="12"/>
        <v>0</v>
      </c>
      <c r="T111" s="41">
        <f t="shared" si="12"/>
        <v>9938571</v>
      </c>
      <c r="U111" s="41">
        <f t="shared" si="12"/>
        <v>0</v>
      </c>
      <c r="V111" s="41">
        <f t="shared" si="12"/>
        <v>0</v>
      </c>
      <c r="W111" s="59">
        <f t="shared" si="13"/>
        <v>9938571</v>
      </c>
      <c r="X111" s="49"/>
      <c r="AC111" s="79" t="s">
        <v>303</v>
      </c>
    </row>
    <row r="112" spans="1:37" ht="21" x14ac:dyDescent="0.3">
      <c r="A112" s="115"/>
      <c r="B112" s="116" t="s">
        <v>368</v>
      </c>
      <c r="C112" s="37"/>
      <c r="D112" s="38"/>
      <c r="E112" s="38"/>
      <c r="F112" s="38"/>
      <c r="G112" s="38">
        <f t="shared" si="10"/>
        <v>0</v>
      </c>
      <c r="H112" s="38"/>
      <c r="I112" s="38">
        <v>4221942.37</v>
      </c>
      <c r="J112" s="38"/>
      <c r="K112" s="39">
        <v>703312</v>
      </c>
      <c r="L112" s="40">
        <f t="shared" si="11"/>
        <v>4925254.37</v>
      </c>
      <c r="M112" s="109"/>
      <c r="N112" s="109">
        <v>3970727</v>
      </c>
      <c r="O112" s="109"/>
      <c r="P112" s="109"/>
      <c r="Q112" s="109">
        <f t="shared" si="14"/>
        <v>3970727</v>
      </c>
      <c r="S112" s="41">
        <f t="shared" si="12"/>
        <v>0</v>
      </c>
      <c r="T112" s="41">
        <f t="shared" si="12"/>
        <v>-3970727</v>
      </c>
      <c r="U112" s="41">
        <f t="shared" si="12"/>
        <v>0</v>
      </c>
      <c r="V112" s="41">
        <f t="shared" si="12"/>
        <v>0</v>
      </c>
      <c r="W112" s="59">
        <f t="shared" si="13"/>
        <v>-3970727</v>
      </c>
      <c r="X112" s="49"/>
      <c r="AC112" s="79" t="s">
        <v>303</v>
      </c>
    </row>
    <row r="113" spans="1:36" ht="37.5" x14ac:dyDescent="0.3">
      <c r="A113" s="115"/>
      <c r="B113" s="116" t="s">
        <v>369</v>
      </c>
      <c r="C113" s="37"/>
      <c r="D113" s="38"/>
      <c r="E113" s="38"/>
      <c r="F113" s="38"/>
      <c r="G113" s="38">
        <f t="shared" si="10"/>
        <v>0</v>
      </c>
      <c r="H113" s="38"/>
      <c r="I113" s="38">
        <v>35072044.439999998</v>
      </c>
      <c r="J113" s="38"/>
      <c r="K113" s="39">
        <v>2780124</v>
      </c>
      <c r="L113" s="40">
        <f t="shared" si="11"/>
        <v>37852168.439999998</v>
      </c>
      <c r="M113" s="109"/>
      <c r="N113" s="109">
        <v>21497292</v>
      </c>
      <c r="O113" s="109"/>
      <c r="P113" s="109">
        <v>8800000</v>
      </c>
      <c r="Q113" s="109">
        <f t="shared" si="14"/>
        <v>30297292</v>
      </c>
      <c r="S113" s="41">
        <f t="shared" si="12"/>
        <v>0</v>
      </c>
      <c r="T113" s="41">
        <f t="shared" si="12"/>
        <v>-21497292</v>
      </c>
      <c r="U113" s="41">
        <f t="shared" si="12"/>
        <v>0</v>
      </c>
      <c r="V113" s="41">
        <f t="shared" si="12"/>
        <v>-8800000</v>
      </c>
      <c r="W113" s="59">
        <f t="shared" si="13"/>
        <v>-30297292</v>
      </c>
      <c r="X113" s="49"/>
      <c r="AC113" s="79" t="s">
        <v>303</v>
      </c>
    </row>
    <row r="114" spans="1:36" ht="21" x14ac:dyDescent="0.3">
      <c r="A114" s="115">
        <v>23</v>
      </c>
      <c r="B114" s="114" t="s">
        <v>370</v>
      </c>
      <c r="C114" s="37">
        <v>6984810</v>
      </c>
      <c r="D114" s="38">
        <v>1785928</v>
      </c>
      <c r="E114" s="38"/>
      <c r="F114" s="38"/>
      <c r="G114" s="38">
        <f t="shared" si="10"/>
        <v>8770738</v>
      </c>
      <c r="H114" s="38">
        <v>6984810</v>
      </c>
      <c r="I114" s="38">
        <v>8607462</v>
      </c>
      <c r="J114" s="38"/>
      <c r="K114" s="39">
        <v>250000</v>
      </c>
      <c r="L114" s="40">
        <f t="shared" si="11"/>
        <v>15842272</v>
      </c>
      <c r="M114" s="109">
        <v>5207399</v>
      </c>
      <c r="N114" s="109">
        <v>30202326</v>
      </c>
      <c r="O114" s="109"/>
      <c r="P114" s="109"/>
      <c r="Q114" s="109">
        <f t="shared" si="14"/>
        <v>35409725</v>
      </c>
      <c r="S114" s="41">
        <f t="shared" si="12"/>
        <v>1777411</v>
      </c>
      <c r="T114" s="41">
        <f t="shared" si="12"/>
        <v>-28416398</v>
      </c>
      <c r="U114" s="41">
        <f t="shared" si="12"/>
        <v>0</v>
      </c>
      <c r="V114" s="41">
        <f t="shared" si="12"/>
        <v>0</v>
      </c>
      <c r="W114" s="59">
        <f t="shared" si="13"/>
        <v>-26638987</v>
      </c>
      <c r="X114" s="49"/>
      <c r="AC114" s="79" t="s">
        <v>303</v>
      </c>
    </row>
    <row r="115" spans="1:36" ht="37.5" x14ac:dyDescent="0.3">
      <c r="A115" s="115">
        <v>24</v>
      </c>
      <c r="B115" s="114" t="s">
        <v>170</v>
      </c>
      <c r="C115" s="37">
        <v>44531679</v>
      </c>
      <c r="D115" s="38">
        <v>16572502</v>
      </c>
      <c r="E115" s="38"/>
      <c r="F115" s="38"/>
      <c r="G115" s="38">
        <f t="shared" si="10"/>
        <v>61104181</v>
      </c>
      <c r="H115" s="38">
        <v>44531679</v>
      </c>
      <c r="I115" s="38">
        <v>15934597.640000001</v>
      </c>
      <c r="J115" s="38"/>
      <c r="K115" s="39">
        <v>465000</v>
      </c>
      <c r="L115" s="40">
        <f t="shared" si="11"/>
        <v>60931276.640000001</v>
      </c>
      <c r="M115" s="109">
        <v>7009823</v>
      </c>
      <c r="N115" s="109">
        <v>13672305</v>
      </c>
      <c r="O115" s="109"/>
      <c r="P115" s="109"/>
      <c r="Q115" s="109">
        <f t="shared" si="14"/>
        <v>20682128</v>
      </c>
      <c r="S115" s="41">
        <f t="shared" si="12"/>
        <v>37521856</v>
      </c>
      <c r="T115" s="41">
        <f t="shared" si="12"/>
        <v>2900197</v>
      </c>
      <c r="U115" s="41">
        <f t="shared" si="12"/>
        <v>0</v>
      </c>
      <c r="V115" s="41">
        <f t="shared" si="12"/>
        <v>0</v>
      </c>
      <c r="W115" s="59">
        <f t="shared" si="13"/>
        <v>40422053</v>
      </c>
      <c r="X115" s="49"/>
      <c r="AC115" s="79" t="s">
        <v>303</v>
      </c>
      <c r="AJ115" s="58" t="s">
        <v>303</v>
      </c>
    </row>
    <row r="116" spans="1:36" ht="37.5" x14ac:dyDescent="0.3">
      <c r="A116" s="115">
        <v>25</v>
      </c>
      <c r="B116" s="114" t="s">
        <v>371</v>
      </c>
      <c r="C116" s="37"/>
      <c r="D116" s="38">
        <v>22187694</v>
      </c>
      <c r="E116" s="38"/>
      <c r="F116" s="38"/>
      <c r="G116" s="38">
        <f t="shared" si="10"/>
        <v>22187694</v>
      </c>
      <c r="H116" s="38"/>
      <c r="I116" s="38">
        <v>28518302</v>
      </c>
      <c r="J116" s="38"/>
      <c r="K116" s="39">
        <v>1850000</v>
      </c>
      <c r="L116" s="40">
        <f t="shared" si="11"/>
        <v>30368302</v>
      </c>
      <c r="M116" s="109">
        <v>46287691</v>
      </c>
      <c r="N116" s="109">
        <f>15471792+5000000</f>
        <v>20471792</v>
      </c>
      <c r="O116" s="109"/>
      <c r="P116" s="109"/>
      <c r="Q116" s="109">
        <f>+SUM(M116:P116)</f>
        <v>66759483</v>
      </c>
      <c r="S116" s="41">
        <f t="shared" si="12"/>
        <v>-46287691</v>
      </c>
      <c r="T116" s="41">
        <f t="shared" si="12"/>
        <v>1715902</v>
      </c>
      <c r="U116" s="41">
        <f t="shared" si="12"/>
        <v>0</v>
      </c>
      <c r="V116" s="41">
        <f t="shared" si="12"/>
        <v>0</v>
      </c>
      <c r="W116" s="59">
        <f t="shared" si="13"/>
        <v>-44571789</v>
      </c>
      <c r="X116" s="49"/>
      <c r="AC116" s="79" t="s">
        <v>303</v>
      </c>
      <c r="AD116" s="78">
        <v>1</v>
      </c>
      <c r="AJ116" s="58" t="s">
        <v>303</v>
      </c>
    </row>
    <row r="117" spans="1:36" ht="21" x14ac:dyDescent="0.3">
      <c r="A117" s="115"/>
      <c r="B117" s="116" t="s">
        <v>372</v>
      </c>
      <c r="C117" s="37"/>
      <c r="D117" s="38">
        <v>897080</v>
      </c>
      <c r="E117" s="38"/>
      <c r="F117" s="38"/>
      <c r="G117" s="38">
        <f t="shared" si="10"/>
        <v>897080</v>
      </c>
      <c r="H117" s="38"/>
      <c r="I117" s="38">
        <v>976980</v>
      </c>
      <c r="J117" s="38"/>
      <c r="K117" s="39"/>
      <c r="L117" s="40">
        <f t="shared" si="11"/>
        <v>976980</v>
      </c>
      <c r="M117" s="109"/>
      <c r="N117" s="109">
        <v>331330</v>
      </c>
      <c r="O117" s="109"/>
      <c r="P117" s="109"/>
      <c r="Q117" s="109">
        <f t="shared" si="14"/>
        <v>331330</v>
      </c>
      <c r="S117" s="41">
        <f t="shared" si="12"/>
        <v>0</v>
      </c>
      <c r="T117" s="41">
        <f t="shared" si="12"/>
        <v>565750</v>
      </c>
      <c r="U117" s="41">
        <f t="shared" si="12"/>
        <v>0</v>
      </c>
      <c r="V117" s="41">
        <f t="shared" si="12"/>
        <v>0</v>
      </c>
      <c r="W117" s="59">
        <f t="shared" si="13"/>
        <v>565750</v>
      </c>
      <c r="X117" s="49"/>
      <c r="AC117" s="79" t="s">
        <v>303</v>
      </c>
      <c r="AD117" s="78">
        <v>2</v>
      </c>
      <c r="AJ117" s="58" t="s">
        <v>303</v>
      </c>
    </row>
    <row r="118" spans="1:36" ht="37.5" x14ac:dyDescent="0.3">
      <c r="A118" s="115"/>
      <c r="B118" s="116" t="s">
        <v>186</v>
      </c>
      <c r="C118" s="37"/>
      <c r="D118" s="38">
        <v>831964</v>
      </c>
      <c r="E118" s="38"/>
      <c r="F118" s="38"/>
      <c r="G118" s="38">
        <f t="shared" si="10"/>
        <v>831964</v>
      </c>
      <c r="H118" s="38"/>
      <c r="I118" s="38">
        <v>831964</v>
      </c>
      <c r="J118" s="38"/>
      <c r="K118" s="39"/>
      <c r="L118" s="40">
        <f t="shared" si="11"/>
        <v>831964</v>
      </c>
      <c r="M118" s="109"/>
      <c r="N118" s="109">
        <v>4860000</v>
      </c>
      <c r="O118" s="109"/>
      <c r="P118" s="109"/>
      <c r="Q118" s="109">
        <f t="shared" si="14"/>
        <v>4860000</v>
      </c>
      <c r="S118" s="41">
        <f t="shared" si="12"/>
        <v>0</v>
      </c>
      <c r="T118" s="41">
        <f t="shared" si="12"/>
        <v>-4028036</v>
      </c>
      <c r="U118" s="41">
        <f t="shared" si="12"/>
        <v>0</v>
      </c>
      <c r="V118" s="41">
        <f t="shared" si="12"/>
        <v>0</v>
      </c>
      <c r="W118" s="59">
        <f t="shared" si="13"/>
        <v>-4028036</v>
      </c>
      <c r="X118" s="49"/>
      <c r="AC118" s="79" t="s">
        <v>303</v>
      </c>
      <c r="AD118" s="78">
        <v>3</v>
      </c>
      <c r="AJ118" s="58" t="s">
        <v>303</v>
      </c>
    </row>
    <row r="119" spans="1:36" ht="21" x14ac:dyDescent="0.3">
      <c r="A119" s="115"/>
      <c r="B119" s="116" t="s">
        <v>262</v>
      </c>
      <c r="C119" s="37"/>
      <c r="D119" s="38">
        <v>4860000</v>
      </c>
      <c r="E119" s="38"/>
      <c r="F119" s="38"/>
      <c r="G119" s="38">
        <f t="shared" si="10"/>
        <v>4860000</v>
      </c>
      <c r="H119" s="38"/>
      <c r="I119" s="38">
        <v>4860000</v>
      </c>
      <c r="J119" s="38"/>
      <c r="K119" s="39"/>
      <c r="L119" s="40">
        <f t="shared" si="11"/>
        <v>4860000</v>
      </c>
      <c r="M119" s="109"/>
      <c r="N119" s="109">
        <f>11617880+30000000</f>
        <v>41617880</v>
      </c>
      <c r="O119" s="109"/>
      <c r="P119" s="109"/>
      <c r="Q119" s="109">
        <f t="shared" si="14"/>
        <v>41617880</v>
      </c>
      <c r="S119" s="41">
        <f t="shared" si="12"/>
        <v>0</v>
      </c>
      <c r="T119" s="41">
        <f t="shared" si="12"/>
        <v>-36757880</v>
      </c>
      <c r="U119" s="41">
        <f t="shared" si="12"/>
        <v>0</v>
      </c>
      <c r="V119" s="41">
        <f t="shared" si="12"/>
        <v>0</v>
      </c>
      <c r="W119" s="59">
        <f t="shared" si="13"/>
        <v>-36757880</v>
      </c>
      <c r="X119" s="49"/>
      <c r="AC119" s="79" t="s">
        <v>303</v>
      </c>
      <c r="AD119" s="78">
        <v>4</v>
      </c>
      <c r="AJ119" s="58" t="s">
        <v>303</v>
      </c>
    </row>
    <row r="120" spans="1:36" ht="75" x14ac:dyDescent="0.3">
      <c r="A120" s="115"/>
      <c r="B120" s="116" t="s">
        <v>373</v>
      </c>
      <c r="C120" s="37"/>
      <c r="D120" s="38">
        <v>7296888</v>
      </c>
      <c r="E120" s="38"/>
      <c r="F120" s="38"/>
      <c r="G120" s="38">
        <f t="shared" si="10"/>
        <v>7296888</v>
      </c>
      <c r="H120" s="38"/>
      <c r="I120" s="38">
        <v>7382264</v>
      </c>
      <c r="J120" s="38"/>
      <c r="K120" s="39">
        <v>77000</v>
      </c>
      <c r="L120" s="40">
        <f t="shared" si="11"/>
        <v>7459264</v>
      </c>
      <c r="M120" s="109"/>
      <c r="N120" s="109">
        <v>1162430</v>
      </c>
      <c r="O120" s="109"/>
      <c r="P120" s="109"/>
      <c r="Q120" s="109">
        <f t="shared" si="14"/>
        <v>1162430</v>
      </c>
      <c r="S120" s="41">
        <f t="shared" si="12"/>
        <v>0</v>
      </c>
      <c r="T120" s="41">
        <f t="shared" si="12"/>
        <v>6134458</v>
      </c>
      <c r="U120" s="41">
        <f t="shared" si="12"/>
        <v>0</v>
      </c>
      <c r="V120" s="41">
        <f t="shared" si="12"/>
        <v>0</v>
      </c>
      <c r="W120" s="59">
        <f t="shared" si="13"/>
        <v>6134458</v>
      </c>
      <c r="X120" s="49"/>
      <c r="AC120" s="79" t="s">
        <v>303</v>
      </c>
      <c r="AD120" s="78">
        <v>5</v>
      </c>
      <c r="AJ120" s="58" t="s">
        <v>303</v>
      </c>
    </row>
    <row r="121" spans="1:36" ht="37.5" x14ac:dyDescent="0.3">
      <c r="A121" s="115"/>
      <c r="B121" s="116" t="s">
        <v>265</v>
      </c>
      <c r="C121" s="37"/>
      <c r="D121" s="38">
        <v>1308880</v>
      </c>
      <c r="E121" s="38"/>
      <c r="F121" s="38"/>
      <c r="G121" s="38">
        <f t="shared" si="10"/>
        <v>1308880</v>
      </c>
      <c r="H121" s="38"/>
      <c r="I121" s="38">
        <v>1520450</v>
      </c>
      <c r="J121" s="38"/>
      <c r="K121" s="39">
        <v>75000</v>
      </c>
      <c r="L121" s="40">
        <f t="shared" si="11"/>
        <v>1595450</v>
      </c>
      <c r="M121" s="109"/>
      <c r="N121" s="109">
        <v>75000</v>
      </c>
      <c r="O121" s="109"/>
      <c r="P121" s="109"/>
      <c r="Q121" s="109">
        <f t="shared" si="14"/>
        <v>75000</v>
      </c>
      <c r="S121" s="41">
        <f t="shared" si="12"/>
        <v>0</v>
      </c>
      <c r="T121" s="41">
        <f t="shared" si="12"/>
        <v>1233880</v>
      </c>
      <c r="U121" s="41">
        <f t="shared" si="12"/>
        <v>0</v>
      </c>
      <c r="V121" s="41">
        <f t="shared" si="12"/>
        <v>0</v>
      </c>
      <c r="W121" s="59">
        <f t="shared" si="13"/>
        <v>1233880</v>
      </c>
      <c r="X121" s="49"/>
      <c r="AC121" s="79" t="s">
        <v>303</v>
      </c>
      <c r="AD121" s="78">
        <v>6</v>
      </c>
      <c r="AJ121" s="58" t="s">
        <v>303</v>
      </c>
    </row>
    <row r="122" spans="1:36" ht="21" x14ac:dyDescent="0.3">
      <c r="A122" s="115"/>
      <c r="B122" s="116" t="s">
        <v>172</v>
      </c>
      <c r="C122" s="37"/>
      <c r="D122" s="38">
        <v>250000</v>
      </c>
      <c r="E122" s="38"/>
      <c r="F122" s="38"/>
      <c r="G122" s="38">
        <f t="shared" si="10"/>
        <v>250000</v>
      </c>
      <c r="H122" s="38"/>
      <c r="I122" s="38">
        <v>250000</v>
      </c>
      <c r="J122" s="38"/>
      <c r="K122" s="39"/>
      <c r="L122" s="40">
        <f t="shared" si="11"/>
        <v>250000</v>
      </c>
      <c r="M122" s="109"/>
      <c r="N122" s="109">
        <v>480000</v>
      </c>
      <c r="O122" s="109"/>
      <c r="P122" s="109"/>
      <c r="Q122" s="109">
        <f t="shared" si="14"/>
        <v>480000</v>
      </c>
      <c r="S122" s="41">
        <f t="shared" si="12"/>
        <v>0</v>
      </c>
      <c r="T122" s="41">
        <f t="shared" si="12"/>
        <v>-230000</v>
      </c>
      <c r="U122" s="41">
        <f t="shared" si="12"/>
        <v>0</v>
      </c>
      <c r="V122" s="41">
        <f t="shared" si="12"/>
        <v>0</v>
      </c>
      <c r="W122" s="59">
        <f t="shared" si="13"/>
        <v>-230000</v>
      </c>
      <c r="X122" s="49"/>
      <c r="AC122" s="79" t="s">
        <v>303</v>
      </c>
      <c r="AD122" s="78">
        <v>7</v>
      </c>
      <c r="AJ122" s="58" t="s">
        <v>303</v>
      </c>
    </row>
    <row r="123" spans="1:36" ht="21" x14ac:dyDescent="0.3">
      <c r="A123" s="115"/>
      <c r="B123" s="116" t="s">
        <v>267</v>
      </c>
      <c r="C123" s="37"/>
      <c r="D123" s="38">
        <v>561250</v>
      </c>
      <c r="E123" s="38"/>
      <c r="F123" s="38"/>
      <c r="G123" s="38">
        <f t="shared" si="10"/>
        <v>561250</v>
      </c>
      <c r="H123" s="38"/>
      <c r="I123" s="38">
        <v>561250</v>
      </c>
      <c r="J123" s="38"/>
      <c r="K123" s="39"/>
      <c r="L123" s="40">
        <f t="shared" si="11"/>
        <v>561250</v>
      </c>
      <c r="M123" s="109"/>
      <c r="N123" s="109">
        <v>983100</v>
      </c>
      <c r="O123" s="109"/>
      <c r="P123" s="109"/>
      <c r="Q123" s="109">
        <f t="shared" si="14"/>
        <v>983100</v>
      </c>
      <c r="S123" s="41">
        <f t="shared" si="12"/>
        <v>0</v>
      </c>
      <c r="T123" s="41">
        <f t="shared" si="12"/>
        <v>-421850</v>
      </c>
      <c r="U123" s="41">
        <f t="shared" si="12"/>
        <v>0</v>
      </c>
      <c r="V123" s="41">
        <f t="shared" si="12"/>
        <v>0</v>
      </c>
      <c r="W123" s="59">
        <f t="shared" si="13"/>
        <v>-421850</v>
      </c>
      <c r="X123" s="49"/>
      <c r="AC123" s="79" t="s">
        <v>303</v>
      </c>
      <c r="AD123" s="78">
        <v>8</v>
      </c>
      <c r="AJ123" s="58" t="s">
        <v>303</v>
      </c>
    </row>
    <row r="124" spans="1:36" ht="21" x14ac:dyDescent="0.3">
      <c r="A124" s="115"/>
      <c r="B124" s="116" t="s">
        <v>174</v>
      </c>
      <c r="C124" s="37"/>
      <c r="D124" s="38">
        <v>480000</v>
      </c>
      <c r="E124" s="38"/>
      <c r="F124" s="38"/>
      <c r="G124" s="38">
        <f t="shared" si="10"/>
        <v>480000</v>
      </c>
      <c r="H124" s="38"/>
      <c r="I124" s="38">
        <v>480000</v>
      </c>
      <c r="J124" s="38"/>
      <c r="K124" s="39"/>
      <c r="L124" s="40">
        <f t="shared" si="11"/>
        <v>480000</v>
      </c>
      <c r="M124" s="109"/>
      <c r="N124" s="109">
        <v>35347200</v>
      </c>
      <c r="O124" s="109"/>
      <c r="P124" s="109"/>
      <c r="Q124" s="109">
        <f t="shared" si="14"/>
        <v>35347200</v>
      </c>
      <c r="S124" s="41">
        <f t="shared" si="12"/>
        <v>0</v>
      </c>
      <c r="T124" s="41">
        <f t="shared" si="12"/>
        <v>-34867200</v>
      </c>
      <c r="U124" s="41">
        <f t="shared" si="12"/>
        <v>0</v>
      </c>
      <c r="V124" s="41">
        <f t="shared" si="12"/>
        <v>0</v>
      </c>
      <c r="W124" s="59">
        <f t="shared" si="13"/>
        <v>-34867200</v>
      </c>
      <c r="X124" s="49"/>
      <c r="AC124" s="79" t="s">
        <v>303</v>
      </c>
      <c r="AD124" s="78">
        <v>9</v>
      </c>
      <c r="AJ124" s="58" t="s">
        <v>303</v>
      </c>
    </row>
    <row r="125" spans="1:36" ht="21" x14ac:dyDescent="0.3">
      <c r="A125" s="115"/>
      <c r="B125" s="116" t="s">
        <v>34</v>
      </c>
      <c r="C125" s="37"/>
      <c r="D125" s="38">
        <v>900000</v>
      </c>
      <c r="E125" s="38"/>
      <c r="F125" s="38"/>
      <c r="G125" s="38">
        <f t="shared" si="10"/>
        <v>900000</v>
      </c>
      <c r="H125" s="38"/>
      <c r="I125" s="38">
        <v>872896</v>
      </c>
      <c r="J125" s="38"/>
      <c r="K125" s="39">
        <v>50000</v>
      </c>
      <c r="L125" s="40">
        <f t="shared" si="11"/>
        <v>922896</v>
      </c>
      <c r="M125" s="109"/>
      <c r="N125" s="109">
        <f>62855880-30000000</f>
        <v>32855880</v>
      </c>
      <c r="O125" s="109"/>
      <c r="P125" s="109"/>
      <c r="Q125" s="109">
        <f t="shared" si="14"/>
        <v>32855880</v>
      </c>
      <c r="S125" s="41">
        <f t="shared" si="12"/>
        <v>0</v>
      </c>
      <c r="T125" s="41">
        <f>+D125-N125</f>
        <v>-31955880</v>
      </c>
      <c r="U125" s="41">
        <f t="shared" si="12"/>
        <v>0</v>
      </c>
      <c r="V125" s="41">
        <f t="shared" si="12"/>
        <v>0</v>
      </c>
      <c r="W125" s="59">
        <f t="shared" si="13"/>
        <v>-31955880</v>
      </c>
      <c r="X125" s="49"/>
      <c r="AC125" s="79" t="s">
        <v>303</v>
      </c>
      <c r="AD125" s="78">
        <v>10</v>
      </c>
      <c r="AJ125" s="58" t="s">
        <v>303</v>
      </c>
    </row>
    <row r="126" spans="1:36" ht="56.25" x14ac:dyDescent="0.3">
      <c r="A126" s="115"/>
      <c r="B126" s="116" t="s">
        <v>268</v>
      </c>
      <c r="C126" s="37"/>
      <c r="D126" s="38">
        <v>265680</v>
      </c>
      <c r="E126" s="38"/>
      <c r="F126" s="38"/>
      <c r="G126" s="38">
        <f t="shared" si="10"/>
        <v>265680</v>
      </c>
      <c r="H126" s="38"/>
      <c r="I126" s="38">
        <v>265680</v>
      </c>
      <c r="J126" s="38"/>
      <c r="K126" s="39"/>
      <c r="L126" s="40">
        <f t="shared" si="11"/>
        <v>265680</v>
      </c>
      <c r="M126" s="109"/>
      <c r="N126" s="109">
        <v>310200</v>
      </c>
      <c r="O126" s="109"/>
      <c r="P126" s="109"/>
      <c r="Q126" s="109">
        <f t="shared" si="14"/>
        <v>310200</v>
      </c>
      <c r="S126" s="41">
        <f t="shared" si="12"/>
        <v>0</v>
      </c>
      <c r="T126" s="41">
        <f t="shared" si="12"/>
        <v>-44520</v>
      </c>
      <c r="U126" s="41">
        <f t="shared" si="12"/>
        <v>0</v>
      </c>
      <c r="V126" s="41">
        <f t="shared" si="12"/>
        <v>0</v>
      </c>
      <c r="W126" s="59">
        <f t="shared" si="13"/>
        <v>-44520</v>
      </c>
      <c r="X126" s="49"/>
      <c r="AC126" s="79" t="s">
        <v>303</v>
      </c>
      <c r="AD126" s="78">
        <v>11</v>
      </c>
      <c r="AJ126" s="58" t="s">
        <v>303</v>
      </c>
    </row>
    <row r="127" spans="1:36" ht="37.5" x14ac:dyDescent="0.3">
      <c r="A127" s="115"/>
      <c r="B127" s="116" t="s">
        <v>374</v>
      </c>
      <c r="C127" s="37"/>
      <c r="D127" s="38">
        <v>250000</v>
      </c>
      <c r="E127" s="38"/>
      <c r="F127" s="38"/>
      <c r="G127" s="38">
        <f t="shared" si="10"/>
        <v>250000</v>
      </c>
      <c r="H127" s="38"/>
      <c r="I127" s="38">
        <v>150000</v>
      </c>
      <c r="J127" s="38"/>
      <c r="K127" s="39"/>
      <c r="L127" s="40">
        <f t="shared" si="11"/>
        <v>150000</v>
      </c>
      <c r="M127" s="109"/>
      <c r="N127" s="109">
        <v>1574001</v>
      </c>
      <c r="O127" s="109"/>
      <c r="P127" s="109"/>
      <c r="Q127" s="109">
        <f t="shared" si="14"/>
        <v>1574001</v>
      </c>
      <c r="S127" s="41">
        <f t="shared" si="12"/>
        <v>0</v>
      </c>
      <c r="T127" s="41">
        <f t="shared" si="12"/>
        <v>-1324001</v>
      </c>
      <c r="U127" s="41">
        <f t="shared" si="12"/>
        <v>0</v>
      </c>
      <c r="V127" s="41">
        <f t="shared" si="12"/>
        <v>0</v>
      </c>
      <c r="W127" s="59">
        <f t="shared" si="13"/>
        <v>-1324001</v>
      </c>
      <c r="X127" s="49"/>
      <c r="AC127" s="79" t="s">
        <v>303</v>
      </c>
      <c r="AD127" s="78">
        <v>12</v>
      </c>
      <c r="AJ127" s="58" t="s">
        <v>303</v>
      </c>
    </row>
    <row r="128" spans="1:36" ht="21" x14ac:dyDescent="0.3">
      <c r="A128" s="115"/>
      <c r="B128" s="116" t="s">
        <v>36</v>
      </c>
      <c r="C128" s="37"/>
      <c r="D128" s="38">
        <v>285000</v>
      </c>
      <c r="E128" s="38"/>
      <c r="F128" s="38"/>
      <c r="G128" s="38">
        <f t="shared" si="10"/>
        <v>285000</v>
      </c>
      <c r="H128" s="38"/>
      <c r="I128" s="38">
        <v>335000</v>
      </c>
      <c r="J128" s="38"/>
      <c r="K128" s="39"/>
      <c r="L128" s="40">
        <f t="shared" si="11"/>
        <v>335000</v>
      </c>
      <c r="M128" s="109"/>
      <c r="N128" s="109">
        <v>3331920</v>
      </c>
      <c r="O128" s="109"/>
      <c r="P128" s="109"/>
      <c r="Q128" s="109">
        <f t="shared" si="14"/>
        <v>3331920</v>
      </c>
      <c r="S128" s="41">
        <f t="shared" si="12"/>
        <v>0</v>
      </c>
      <c r="T128" s="41">
        <f t="shared" si="12"/>
        <v>-3046920</v>
      </c>
      <c r="U128" s="41">
        <f t="shared" si="12"/>
        <v>0</v>
      </c>
      <c r="V128" s="41">
        <f t="shared" si="12"/>
        <v>0</v>
      </c>
      <c r="W128" s="59">
        <f t="shared" si="13"/>
        <v>-3046920</v>
      </c>
      <c r="X128" s="49"/>
      <c r="AC128" s="79" t="s">
        <v>303</v>
      </c>
      <c r="AD128" s="78">
        <v>13</v>
      </c>
      <c r="AJ128" s="58" t="s">
        <v>303</v>
      </c>
    </row>
    <row r="129" spans="1:36" ht="37.5" x14ac:dyDescent="0.3">
      <c r="A129" s="115"/>
      <c r="B129" s="116" t="s">
        <v>188</v>
      </c>
      <c r="C129" s="37"/>
      <c r="D129" s="38">
        <v>5967666</v>
      </c>
      <c r="E129" s="38"/>
      <c r="F129" s="38"/>
      <c r="G129" s="38">
        <f t="shared" ref="G129:G188" si="15">+SUM(C129:F129)</f>
        <v>5967666</v>
      </c>
      <c r="H129" s="38"/>
      <c r="I129" s="38">
        <v>7368710</v>
      </c>
      <c r="J129" s="38"/>
      <c r="K129" s="39">
        <v>194000</v>
      </c>
      <c r="L129" s="40">
        <f t="shared" ref="L129:L188" si="16">+SUM(H129:K129)</f>
        <v>7562710</v>
      </c>
      <c r="M129" s="109"/>
      <c r="N129" s="109">
        <v>15000000</v>
      </c>
      <c r="O129" s="109"/>
      <c r="P129" s="109"/>
      <c r="Q129" s="109">
        <f t="shared" si="14"/>
        <v>15000000</v>
      </c>
      <c r="S129" s="41">
        <f t="shared" si="12"/>
        <v>0</v>
      </c>
      <c r="T129" s="41">
        <f t="shared" si="12"/>
        <v>-9032334</v>
      </c>
      <c r="U129" s="41">
        <f t="shared" si="12"/>
        <v>0</v>
      </c>
      <c r="V129" s="41">
        <f t="shared" si="12"/>
        <v>0</v>
      </c>
      <c r="W129" s="59">
        <f t="shared" si="13"/>
        <v>-9032334</v>
      </c>
      <c r="X129" s="49"/>
      <c r="AC129" s="79" t="s">
        <v>303</v>
      </c>
      <c r="AD129" s="78">
        <v>14</v>
      </c>
      <c r="AJ129" s="58" t="s">
        <v>303</v>
      </c>
    </row>
    <row r="130" spans="1:36" ht="21" x14ac:dyDescent="0.3">
      <c r="A130" s="115"/>
      <c r="B130" s="116" t="s">
        <v>270</v>
      </c>
      <c r="C130" s="37"/>
      <c r="D130" s="38">
        <v>622816</v>
      </c>
      <c r="E130" s="38"/>
      <c r="F130" s="38"/>
      <c r="G130" s="38">
        <f t="shared" si="15"/>
        <v>622816</v>
      </c>
      <c r="H130" s="38"/>
      <c r="I130" s="38">
        <v>732816</v>
      </c>
      <c r="J130" s="38"/>
      <c r="K130" s="39"/>
      <c r="L130" s="40">
        <f t="shared" si="16"/>
        <v>732816</v>
      </c>
      <c r="M130" s="109"/>
      <c r="N130" s="109">
        <v>104000</v>
      </c>
      <c r="O130" s="109"/>
      <c r="P130" s="109"/>
      <c r="Q130" s="109">
        <f t="shared" si="14"/>
        <v>104000</v>
      </c>
      <c r="S130" s="41">
        <f t="shared" ref="S130:V188" si="17">+C130-M130</f>
        <v>0</v>
      </c>
      <c r="T130" s="41">
        <f t="shared" si="17"/>
        <v>518816</v>
      </c>
      <c r="U130" s="41">
        <f t="shared" si="17"/>
        <v>0</v>
      </c>
      <c r="V130" s="41">
        <f t="shared" si="17"/>
        <v>0</v>
      </c>
      <c r="W130" s="59">
        <f t="shared" si="13"/>
        <v>518816</v>
      </c>
      <c r="X130" s="49"/>
      <c r="AC130" s="79" t="s">
        <v>303</v>
      </c>
      <c r="AD130" s="78">
        <v>15</v>
      </c>
      <c r="AJ130" s="58" t="s">
        <v>303</v>
      </c>
    </row>
    <row r="131" spans="1:36" ht="37.5" x14ac:dyDescent="0.3">
      <c r="A131" s="115"/>
      <c r="B131" s="116" t="s">
        <v>375</v>
      </c>
      <c r="C131" s="37"/>
      <c r="D131" s="38">
        <v>1016316</v>
      </c>
      <c r="E131" s="38"/>
      <c r="F131" s="38"/>
      <c r="G131" s="38">
        <f t="shared" si="15"/>
        <v>1016316</v>
      </c>
      <c r="H131" s="38"/>
      <c r="I131" s="38">
        <v>1303816</v>
      </c>
      <c r="J131" s="38"/>
      <c r="K131" s="39"/>
      <c r="L131" s="40">
        <f t="shared" si="16"/>
        <v>1303816</v>
      </c>
      <c r="M131" s="109"/>
      <c r="N131" s="109">
        <v>10000000</v>
      </c>
      <c r="O131" s="109"/>
      <c r="P131" s="109"/>
      <c r="Q131" s="109">
        <f t="shared" si="14"/>
        <v>10000000</v>
      </c>
      <c r="S131" s="41">
        <f t="shared" si="17"/>
        <v>0</v>
      </c>
      <c r="T131" s="41">
        <f t="shared" si="17"/>
        <v>-8983684</v>
      </c>
      <c r="U131" s="41">
        <f t="shared" si="17"/>
        <v>0</v>
      </c>
      <c r="V131" s="41">
        <f t="shared" si="17"/>
        <v>0</v>
      </c>
      <c r="W131" s="59">
        <f t="shared" si="13"/>
        <v>-8983684</v>
      </c>
      <c r="X131" s="49"/>
      <c r="AC131" s="79" t="s">
        <v>303</v>
      </c>
      <c r="AD131" s="78">
        <v>16</v>
      </c>
      <c r="AJ131" s="58" t="s">
        <v>303</v>
      </c>
    </row>
    <row r="132" spans="1:36" ht="37.5" x14ac:dyDescent="0.3">
      <c r="A132" s="115"/>
      <c r="B132" s="116" t="s">
        <v>376</v>
      </c>
      <c r="C132" s="37"/>
      <c r="D132" s="38">
        <v>948396</v>
      </c>
      <c r="E132" s="38"/>
      <c r="F132" s="38"/>
      <c r="G132" s="38">
        <f t="shared" si="15"/>
        <v>948396</v>
      </c>
      <c r="H132" s="38"/>
      <c r="I132" s="38">
        <v>998396</v>
      </c>
      <c r="J132" s="38"/>
      <c r="K132" s="39"/>
      <c r="L132" s="40">
        <f t="shared" si="16"/>
        <v>998396</v>
      </c>
      <c r="M132" s="109"/>
      <c r="N132" s="109">
        <v>5000000</v>
      </c>
      <c r="O132" s="109"/>
      <c r="P132" s="109"/>
      <c r="Q132" s="109">
        <f t="shared" si="14"/>
        <v>5000000</v>
      </c>
      <c r="S132" s="41">
        <f t="shared" si="17"/>
        <v>0</v>
      </c>
      <c r="T132" s="41">
        <f t="shared" si="17"/>
        <v>-4051604</v>
      </c>
      <c r="U132" s="41">
        <f t="shared" si="17"/>
        <v>0</v>
      </c>
      <c r="V132" s="41">
        <f t="shared" si="17"/>
        <v>0</v>
      </c>
      <c r="W132" s="59">
        <f t="shared" ref="W132:W188" si="18">+SUM(S132:V132)</f>
        <v>-4051604</v>
      </c>
      <c r="X132" s="49"/>
      <c r="AC132" s="79" t="s">
        <v>303</v>
      </c>
      <c r="AD132" s="78">
        <v>17</v>
      </c>
      <c r="AJ132" s="58" t="s">
        <v>303</v>
      </c>
    </row>
    <row r="133" spans="1:36" ht="21" x14ac:dyDescent="0.3">
      <c r="A133" s="115"/>
      <c r="B133" s="116" t="s">
        <v>171</v>
      </c>
      <c r="C133" s="37"/>
      <c r="D133" s="38">
        <v>852264</v>
      </c>
      <c r="E133" s="38"/>
      <c r="F133" s="38"/>
      <c r="G133" s="38">
        <f t="shared" si="15"/>
        <v>852264</v>
      </c>
      <c r="H133" s="38"/>
      <c r="I133" s="38">
        <v>986264</v>
      </c>
      <c r="J133" s="38"/>
      <c r="K133" s="39">
        <v>60000</v>
      </c>
      <c r="L133" s="40">
        <f t="shared" si="16"/>
        <v>1046264</v>
      </c>
      <c r="M133" s="109"/>
      <c r="N133" s="109">
        <v>26248400</v>
      </c>
      <c r="O133" s="109"/>
      <c r="P133" s="109"/>
      <c r="Q133" s="109">
        <f t="shared" si="14"/>
        <v>26248400</v>
      </c>
      <c r="S133" s="41">
        <f t="shared" si="17"/>
        <v>0</v>
      </c>
      <c r="T133" s="41">
        <f t="shared" si="17"/>
        <v>-25396136</v>
      </c>
      <c r="U133" s="41">
        <f t="shared" si="17"/>
        <v>0</v>
      </c>
      <c r="V133" s="41">
        <f t="shared" si="17"/>
        <v>0</v>
      </c>
      <c r="W133" s="59">
        <f t="shared" si="18"/>
        <v>-25396136</v>
      </c>
      <c r="X133" s="49"/>
      <c r="AC133" s="79" t="s">
        <v>303</v>
      </c>
      <c r="AD133" s="78">
        <v>18</v>
      </c>
      <c r="AJ133" s="58" t="s">
        <v>303</v>
      </c>
    </row>
    <row r="134" spans="1:36" ht="21" x14ac:dyDescent="0.3">
      <c r="A134" s="115"/>
      <c r="B134" s="116" t="s">
        <v>187</v>
      </c>
      <c r="C134" s="37"/>
      <c r="D134" s="38">
        <v>15410000</v>
      </c>
      <c r="E134" s="38"/>
      <c r="F134" s="38"/>
      <c r="G134" s="38">
        <f t="shared" si="15"/>
        <v>15410000</v>
      </c>
      <c r="H134" s="38"/>
      <c r="I134" s="38">
        <v>15410000</v>
      </c>
      <c r="J134" s="38"/>
      <c r="K134" s="39"/>
      <c r="L134" s="40">
        <f t="shared" si="16"/>
        <v>15410000</v>
      </c>
      <c r="M134" s="109"/>
      <c r="N134" s="109">
        <v>14400000</v>
      </c>
      <c r="O134" s="109"/>
      <c r="P134" s="109"/>
      <c r="Q134" s="109">
        <f t="shared" ref="Q134:Q261" si="19">+SUM(M134:P134)</f>
        <v>14400000</v>
      </c>
      <c r="S134" s="41">
        <f t="shared" si="17"/>
        <v>0</v>
      </c>
      <c r="T134" s="41">
        <f t="shared" si="17"/>
        <v>1010000</v>
      </c>
      <c r="U134" s="41">
        <f t="shared" si="17"/>
        <v>0</v>
      </c>
      <c r="V134" s="41">
        <f t="shared" si="17"/>
        <v>0</v>
      </c>
      <c r="W134" s="59">
        <f t="shared" si="18"/>
        <v>1010000</v>
      </c>
      <c r="X134" s="49"/>
      <c r="AC134" s="79" t="s">
        <v>303</v>
      </c>
      <c r="AD134" s="78">
        <v>19</v>
      </c>
      <c r="AJ134" s="58" t="s">
        <v>303</v>
      </c>
    </row>
    <row r="135" spans="1:36" ht="21" x14ac:dyDescent="0.3">
      <c r="A135" s="115"/>
      <c r="B135" s="116" t="s">
        <v>27</v>
      </c>
      <c r="C135" s="37"/>
      <c r="D135" s="38">
        <v>25000000</v>
      </c>
      <c r="E135" s="38"/>
      <c r="F135" s="38"/>
      <c r="G135" s="38">
        <f t="shared" si="15"/>
        <v>25000000</v>
      </c>
      <c r="H135" s="38"/>
      <c r="I135" s="38">
        <v>25000000</v>
      </c>
      <c r="J135" s="38"/>
      <c r="K135" s="39"/>
      <c r="L135" s="40">
        <f t="shared" si="16"/>
        <v>25000000</v>
      </c>
      <c r="M135" s="109"/>
      <c r="N135" s="109">
        <v>608380</v>
      </c>
      <c r="O135" s="109"/>
      <c r="P135" s="109"/>
      <c r="Q135" s="109">
        <f t="shared" si="19"/>
        <v>608380</v>
      </c>
      <c r="S135" s="41">
        <f t="shared" si="17"/>
        <v>0</v>
      </c>
      <c r="T135" s="41">
        <f t="shared" si="17"/>
        <v>24391620</v>
      </c>
      <c r="U135" s="41">
        <f t="shared" si="17"/>
        <v>0</v>
      </c>
      <c r="V135" s="41">
        <f t="shared" si="17"/>
        <v>0</v>
      </c>
      <c r="W135" s="59">
        <f t="shared" si="18"/>
        <v>24391620</v>
      </c>
      <c r="X135" s="49"/>
      <c r="AC135" s="79" t="s">
        <v>303</v>
      </c>
      <c r="AD135" s="78">
        <v>20</v>
      </c>
      <c r="AJ135" s="58" t="s">
        <v>303</v>
      </c>
    </row>
    <row r="136" spans="1:36" ht="37.5" x14ac:dyDescent="0.3">
      <c r="A136" s="115"/>
      <c r="B136" s="116" t="s">
        <v>266</v>
      </c>
      <c r="C136" s="37"/>
      <c r="D136" s="38">
        <v>574224</v>
      </c>
      <c r="E136" s="38"/>
      <c r="F136" s="38"/>
      <c r="G136" s="38">
        <f t="shared" si="15"/>
        <v>574224</v>
      </c>
      <c r="H136" s="38"/>
      <c r="I136" s="38">
        <v>417064</v>
      </c>
      <c r="J136" s="38"/>
      <c r="K136" s="39">
        <v>80000</v>
      </c>
      <c r="L136" s="40">
        <f t="shared" si="16"/>
        <v>497064</v>
      </c>
      <c r="M136" s="109"/>
      <c r="N136" s="109">
        <v>7357040</v>
      </c>
      <c r="O136" s="109"/>
      <c r="P136" s="109">
        <v>165000</v>
      </c>
      <c r="Q136" s="109">
        <f t="shared" si="19"/>
        <v>7522040</v>
      </c>
      <c r="S136" s="41">
        <f t="shared" si="17"/>
        <v>0</v>
      </c>
      <c r="T136" s="41">
        <f t="shared" si="17"/>
        <v>-6782816</v>
      </c>
      <c r="U136" s="41">
        <f t="shared" si="17"/>
        <v>0</v>
      </c>
      <c r="V136" s="41">
        <f t="shared" si="17"/>
        <v>-165000</v>
      </c>
      <c r="W136" s="59">
        <f t="shared" si="18"/>
        <v>-6947816</v>
      </c>
      <c r="X136" s="49"/>
      <c r="AC136" s="79" t="s">
        <v>303</v>
      </c>
      <c r="AD136" s="78">
        <v>21</v>
      </c>
      <c r="AJ136" s="58" t="s">
        <v>303</v>
      </c>
    </row>
    <row r="137" spans="1:36" ht="21" x14ac:dyDescent="0.3">
      <c r="A137" s="115"/>
      <c r="B137" s="116" t="s">
        <v>263</v>
      </c>
      <c r="C137" s="37"/>
      <c r="D137" s="38">
        <v>5061700</v>
      </c>
      <c r="E137" s="38"/>
      <c r="F137" s="38"/>
      <c r="G137" s="38">
        <f t="shared" si="15"/>
        <v>5061700</v>
      </c>
      <c r="H137" s="38"/>
      <c r="I137" s="38">
        <v>5489500</v>
      </c>
      <c r="J137" s="38"/>
      <c r="K137" s="39"/>
      <c r="L137" s="40">
        <f t="shared" si="16"/>
        <v>5489500</v>
      </c>
      <c r="M137" s="109"/>
      <c r="N137" s="109">
        <v>1344670</v>
      </c>
      <c r="O137" s="109"/>
      <c r="P137" s="109"/>
      <c r="Q137" s="109">
        <f t="shared" si="19"/>
        <v>1344670</v>
      </c>
      <c r="S137" s="41">
        <f t="shared" si="17"/>
        <v>0</v>
      </c>
      <c r="T137" s="41">
        <f>+D137-N137</f>
        <v>3717030</v>
      </c>
      <c r="U137" s="41">
        <f t="shared" si="17"/>
        <v>0</v>
      </c>
      <c r="V137" s="41">
        <f t="shared" si="17"/>
        <v>0</v>
      </c>
      <c r="W137" s="59">
        <f t="shared" si="18"/>
        <v>3717030</v>
      </c>
      <c r="X137" s="49"/>
      <c r="AC137" s="79" t="s">
        <v>303</v>
      </c>
      <c r="AD137" s="78">
        <v>22</v>
      </c>
      <c r="AJ137" s="58" t="s">
        <v>303</v>
      </c>
    </row>
    <row r="138" spans="1:36" ht="37.5" x14ac:dyDescent="0.3">
      <c r="A138" s="115"/>
      <c r="B138" s="116" t="s">
        <v>261</v>
      </c>
      <c r="C138" s="37"/>
      <c r="D138" s="38">
        <v>305000</v>
      </c>
      <c r="E138" s="38"/>
      <c r="F138" s="38"/>
      <c r="G138" s="38">
        <f t="shared" si="15"/>
        <v>305000</v>
      </c>
      <c r="H138" s="38"/>
      <c r="I138" s="38">
        <v>315000</v>
      </c>
      <c r="J138" s="38"/>
      <c r="K138" s="39">
        <v>20000</v>
      </c>
      <c r="L138" s="40">
        <f t="shared" si="16"/>
        <v>335000</v>
      </c>
      <c r="M138" s="109"/>
      <c r="N138" s="109">
        <v>1295220</v>
      </c>
      <c r="O138" s="109"/>
      <c r="P138" s="109"/>
      <c r="Q138" s="109">
        <f t="shared" si="19"/>
        <v>1295220</v>
      </c>
      <c r="S138" s="41">
        <f t="shared" si="17"/>
        <v>0</v>
      </c>
      <c r="T138" s="41">
        <f t="shared" si="17"/>
        <v>-990220</v>
      </c>
      <c r="U138" s="41">
        <f t="shared" si="17"/>
        <v>0</v>
      </c>
      <c r="V138" s="41">
        <f t="shared" si="17"/>
        <v>0</v>
      </c>
      <c r="W138" s="59">
        <f t="shared" si="18"/>
        <v>-990220</v>
      </c>
      <c r="X138" s="49"/>
      <c r="AC138" s="79" t="s">
        <v>303</v>
      </c>
      <c r="AD138" s="78">
        <v>23</v>
      </c>
      <c r="AJ138" s="58" t="s">
        <v>303</v>
      </c>
    </row>
    <row r="139" spans="1:36" ht="21" x14ac:dyDescent="0.3">
      <c r="A139" s="115"/>
      <c r="B139" s="116" t="s">
        <v>63</v>
      </c>
      <c r="C139" s="37"/>
      <c r="D139" s="38">
        <v>287000</v>
      </c>
      <c r="E139" s="38"/>
      <c r="F139" s="38"/>
      <c r="G139" s="38">
        <f t="shared" si="15"/>
        <v>287000</v>
      </c>
      <c r="H139" s="38"/>
      <c r="I139" s="38">
        <v>478713.52</v>
      </c>
      <c r="J139" s="38"/>
      <c r="K139" s="39">
        <v>55000</v>
      </c>
      <c r="L139" s="40">
        <f t="shared" si="16"/>
        <v>533713.52</v>
      </c>
      <c r="M139" s="109"/>
      <c r="N139" s="109">
        <v>5076000</v>
      </c>
      <c r="O139" s="109"/>
      <c r="P139" s="109"/>
      <c r="Q139" s="109">
        <f t="shared" si="19"/>
        <v>5076000</v>
      </c>
      <c r="S139" s="41">
        <f t="shared" si="17"/>
        <v>0</v>
      </c>
      <c r="T139" s="41">
        <f t="shared" si="17"/>
        <v>-4789000</v>
      </c>
      <c r="U139" s="41">
        <f t="shared" si="17"/>
        <v>0</v>
      </c>
      <c r="V139" s="41">
        <f t="shared" si="17"/>
        <v>0</v>
      </c>
      <c r="W139" s="59">
        <f t="shared" si="18"/>
        <v>-4789000</v>
      </c>
      <c r="X139" s="49"/>
      <c r="AC139" s="79" t="s">
        <v>303</v>
      </c>
      <c r="AD139" s="78">
        <v>24</v>
      </c>
      <c r="AJ139" s="58" t="s">
        <v>303</v>
      </c>
    </row>
    <row r="140" spans="1:36" ht="37.5" x14ac:dyDescent="0.3">
      <c r="A140" s="115"/>
      <c r="B140" s="116" t="s">
        <v>269</v>
      </c>
      <c r="C140" s="37"/>
      <c r="D140" s="38">
        <v>10529000</v>
      </c>
      <c r="E140" s="38"/>
      <c r="F140" s="38"/>
      <c r="G140" s="38">
        <f t="shared" si="15"/>
        <v>10529000</v>
      </c>
      <c r="H140" s="38"/>
      <c r="I140" s="38">
        <v>14450000</v>
      </c>
      <c r="J140" s="38"/>
      <c r="K140" s="39"/>
      <c r="L140" s="40">
        <f t="shared" si="16"/>
        <v>14450000</v>
      </c>
      <c r="M140" s="109"/>
      <c r="N140" s="109">
        <v>585125</v>
      </c>
      <c r="O140" s="109"/>
      <c r="P140" s="109"/>
      <c r="Q140" s="109">
        <f t="shared" si="19"/>
        <v>585125</v>
      </c>
      <c r="S140" s="41">
        <f t="shared" si="17"/>
        <v>0</v>
      </c>
      <c r="T140" s="41">
        <f t="shared" si="17"/>
        <v>9943875</v>
      </c>
      <c r="U140" s="41">
        <f t="shared" si="17"/>
        <v>0</v>
      </c>
      <c r="V140" s="41">
        <f t="shared" si="17"/>
        <v>0</v>
      </c>
      <c r="W140" s="59">
        <f t="shared" si="18"/>
        <v>9943875</v>
      </c>
      <c r="X140" s="49"/>
      <c r="AC140" s="79" t="s">
        <v>303</v>
      </c>
      <c r="AD140" s="78">
        <v>25</v>
      </c>
      <c r="AJ140" s="58" t="s">
        <v>303</v>
      </c>
    </row>
    <row r="141" spans="1:36" ht="21" x14ac:dyDescent="0.3">
      <c r="A141" s="115"/>
      <c r="B141" s="116" t="s">
        <v>161</v>
      </c>
      <c r="C141" s="37"/>
      <c r="D141" s="38">
        <v>400000</v>
      </c>
      <c r="E141" s="38"/>
      <c r="F141" s="38"/>
      <c r="G141" s="38">
        <f t="shared" si="15"/>
        <v>400000</v>
      </c>
      <c r="H141" s="38"/>
      <c r="I141" s="38">
        <v>400000</v>
      </c>
      <c r="J141" s="38"/>
      <c r="K141" s="39"/>
      <c r="L141" s="40">
        <f t="shared" si="16"/>
        <v>400000</v>
      </c>
      <c r="M141" s="109"/>
      <c r="N141" s="109">
        <v>124346503</v>
      </c>
      <c r="O141" s="109"/>
      <c r="P141" s="109"/>
      <c r="Q141" s="109">
        <f t="shared" si="19"/>
        <v>124346503</v>
      </c>
      <c r="S141" s="41">
        <f t="shared" si="17"/>
        <v>0</v>
      </c>
      <c r="T141" s="41">
        <f t="shared" si="17"/>
        <v>-123946503</v>
      </c>
      <c r="U141" s="41">
        <f t="shared" si="17"/>
        <v>0</v>
      </c>
      <c r="V141" s="41">
        <f t="shared" si="17"/>
        <v>0</v>
      </c>
      <c r="W141" s="59">
        <f t="shared" si="18"/>
        <v>-123946503</v>
      </c>
      <c r="X141" s="49"/>
      <c r="AC141" s="79" t="s">
        <v>303</v>
      </c>
      <c r="AD141" s="78">
        <v>26</v>
      </c>
      <c r="AJ141" s="58" t="s">
        <v>303</v>
      </c>
    </row>
    <row r="142" spans="1:36" ht="37.5" x14ac:dyDescent="0.3">
      <c r="A142" s="115"/>
      <c r="B142" s="116" t="s">
        <v>377</v>
      </c>
      <c r="C142" s="37"/>
      <c r="D142" s="38">
        <v>781000</v>
      </c>
      <c r="E142" s="38"/>
      <c r="F142" s="38"/>
      <c r="G142" s="38">
        <f t="shared" si="15"/>
        <v>781000</v>
      </c>
      <c r="H142" s="38"/>
      <c r="I142" s="38">
        <v>850000</v>
      </c>
      <c r="J142" s="38"/>
      <c r="K142" s="39"/>
      <c r="L142" s="40">
        <f t="shared" si="16"/>
        <v>850000</v>
      </c>
      <c r="M142" s="109"/>
      <c r="N142" s="109">
        <v>70000</v>
      </c>
      <c r="O142" s="109"/>
      <c r="P142" s="109"/>
      <c r="Q142" s="109">
        <f t="shared" si="19"/>
        <v>70000</v>
      </c>
      <c r="S142" s="41">
        <f t="shared" si="17"/>
        <v>0</v>
      </c>
      <c r="T142" s="41">
        <f t="shared" si="17"/>
        <v>711000</v>
      </c>
      <c r="U142" s="41">
        <f t="shared" si="17"/>
        <v>0</v>
      </c>
      <c r="V142" s="41">
        <f t="shared" si="17"/>
        <v>0</v>
      </c>
      <c r="W142" s="59">
        <f t="shared" si="18"/>
        <v>711000</v>
      </c>
      <c r="X142" s="49"/>
      <c r="AC142" s="79" t="s">
        <v>303</v>
      </c>
      <c r="AD142" s="78">
        <v>27</v>
      </c>
      <c r="AJ142" s="58" t="s">
        <v>303</v>
      </c>
    </row>
    <row r="143" spans="1:36" ht="21" x14ac:dyDescent="0.3">
      <c r="A143" s="115"/>
      <c r="B143" s="116" t="s">
        <v>173</v>
      </c>
      <c r="C143" s="37"/>
      <c r="D143" s="38">
        <v>3332544</v>
      </c>
      <c r="E143" s="38"/>
      <c r="F143" s="38"/>
      <c r="G143" s="38">
        <f t="shared" si="15"/>
        <v>3332544</v>
      </c>
      <c r="H143" s="38"/>
      <c r="I143" s="38">
        <v>3582568</v>
      </c>
      <c r="J143" s="38"/>
      <c r="K143" s="39"/>
      <c r="L143" s="40">
        <f t="shared" si="16"/>
        <v>3582568</v>
      </c>
      <c r="M143" s="109"/>
      <c r="N143" s="109">
        <v>1057330</v>
      </c>
      <c r="O143" s="109"/>
      <c r="P143" s="109"/>
      <c r="Q143" s="109">
        <f t="shared" si="19"/>
        <v>1057330</v>
      </c>
      <c r="S143" s="41">
        <f t="shared" si="17"/>
        <v>0</v>
      </c>
      <c r="T143" s="41">
        <f t="shared" si="17"/>
        <v>2275214</v>
      </c>
      <c r="U143" s="41">
        <f t="shared" si="17"/>
        <v>0</v>
      </c>
      <c r="V143" s="41">
        <f t="shared" si="17"/>
        <v>0</v>
      </c>
      <c r="W143" s="59">
        <f t="shared" si="18"/>
        <v>2275214</v>
      </c>
      <c r="X143" s="49"/>
      <c r="AC143" s="79" t="s">
        <v>303</v>
      </c>
      <c r="AD143" s="78">
        <v>28</v>
      </c>
      <c r="AJ143" s="58" t="s">
        <v>303</v>
      </c>
    </row>
    <row r="144" spans="1:36" ht="37.5" x14ac:dyDescent="0.3">
      <c r="A144" s="115"/>
      <c r="B144" s="116" t="s">
        <v>264</v>
      </c>
      <c r="C144" s="37"/>
      <c r="D144" s="38">
        <v>10000000</v>
      </c>
      <c r="E144" s="38"/>
      <c r="F144" s="38"/>
      <c r="G144" s="38">
        <f t="shared" si="15"/>
        <v>10000000</v>
      </c>
      <c r="H144" s="38"/>
      <c r="I144" s="38">
        <v>10000000</v>
      </c>
      <c r="J144" s="38"/>
      <c r="K144" s="39"/>
      <c r="L144" s="40">
        <f t="shared" si="16"/>
        <v>10000000</v>
      </c>
      <c r="M144" s="109"/>
      <c r="N144" s="109">
        <v>184500</v>
      </c>
      <c r="O144" s="109"/>
      <c r="P144" s="109"/>
      <c r="Q144" s="109">
        <f t="shared" si="19"/>
        <v>184500</v>
      </c>
      <c r="S144" s="41">
        <f t="shared" si="17"/>
        <v>0</v>
      </c>
      <c r="T144" s="41">
        <f t="shared" si="17"/>
        <v>9815500</v>
      </c>
      <c r="U144" s="41">
        <f t="shared" si="17"/>
        <v>0</v>
      </c>
      <c r="V144" s="41">
        <f t="shared" si="17"/>
        <v>0</v>
      </c>
      <c r="W144" s="59">
        <f t="shared" si="18"/>
        <v>9815500</v>
      </c>
      <c r="X144" s="49"/>
      <c r="AC144" s="79" t="s">
        <v>303</v>
      </c>
      <c r="AD144" s="78">
        <v>29</v>
      </c>
      <c r="AJ144" s="58" t="s">
        <v>303</v>
      </c>
    </row>
    <row r="145" spans="1:37" ht="21" x14ac:dyDescent="0.3">
      <c r="A145" s="115"/>
      <c r="B145" s="116" t="s">
        <v>378</v>
      </c>
      <c r="C145" s="37"/>
      <c r="D145" s="38">
        <v>79554811</v>
      </c>
      <c r="E145" s="38"/>
      <c r="F145" s="38"/>
      <c r="G145" s="38">
        <f>+SUM(C145:F145)</f>
        <v>79554811</v>
      </c>
      <c r="H145" s="38"/>
      <c r="I145" s="38">
        <v>81287139.25</v>
      </c>
      <c r="J145" s="38"/>
      <c r="K145" s="39">
        <v>1949685</v>
      </c>
      <c r="L145" s="40">
        <f>+SUM(H145:K145)</f>
        <v>83236824.25</v>
      </c>
      <c r="M145" s="109"/>
      <c r="N145" s="109">
        <f>348014915-5000000</f>
        <v>343014915</v>
      </c>
      <c r="O145" s="109"/>
      <c r="P145" s="109"/>
      <c r="Q145" s="109">
        <f t="shared" si="19"/>
        <v>343014915</v>
      </c>
      <c r="S145" s="41">
        <f t="shared" si="17"/>
        <v>0</v>
      </c>
      <c r="T145" s="41">
        <f t="shared" si="17"/>
        <v>-263460104</v>
      </c>
      <c r="U145" s="41">
        <f t="shared" si="17"/>
        <v>0</v>
      </c>
      <c r="V145" s="41">
        <f t="shared" si="17"/>
        <v>0</v>
      </c>
      <c r="W145" s="59">
        <f>+SUM(S145:V145)</f>
        <v>-263460104</v>
      </c>
      <c r="X145" s="49"/>
      <c r="AC145" s="79" t="s">
        <v>303</v>
      </c>
      <c r="AD145" s="78">
        <v>30</v>
      </c>
      <c r="AJ145" s="58" t="s">
        <v>303</v>
      </c>
    </row>
    <row r="146" spans="1:37" ht="21" x14ac:dyDescent="0.3">
      <c r="A146" s="115">
        <v>26</v>
      </c>
      <c r="B146" s="114" t="s">
        <v>21</v>
      </c>
      <c r="C146" s="37"/>
      <c r="D146" s="38">
        <v>204202647</v>
      </c>
      <c r="E146" s="38"/>
      <c r="F146" s="38"/>
      <c r="G146" s="38">
        <f>+SUM(C146:F146)</f>
        <v>204202647</v>
      </c>
      <c r="H146" s="38"/>
      <c r="I146" s="38">
        <v>207896086.18000001</v>
      </c>
      <c r="J146" s="38"/>
      <c r="K146" s="39"/>
      <c r="L146" s="40">
        <f>+SUM(H146:K146)</f>
        <v>207896086.18000001</v>
      </c>
      <c r="M146" s="109">
        <v>26610881</v>
      </c>
      <c r="N146" s="109">
        <v>47149986</v>
      </c>
      <c r="O146" s="109"/>
      <c r="P146" s="109">
        <v>2545200</v>
      </c>
      <c r="Q146" s="109">
        <f t="shared" si="19"/>
        <v>76306067</v>
      </c>
      <c r="S146" s="41">
        <f t="shared" si="17"/>
        <v>-26610881</v>
      </c>
      <c r="T146" s="41">
        <f t="shared" si="17"/>
        <v>157052661</v>
      </c>
      <c r="U146" s="41">
        <f t="shared" si="17"/>
        <v>0</v>
      </c>
      <c r="V146" s="41">
        <f t="shared" si="17"/>
        <v>-2545200</v>
      </c>
      <c r="W146" s="59">
        <f>+SUM(S146:V146)</f>
        <v>127896580</v>
      </c>
      <c r="X146" s="49"/>
      <c r="AC146" s="79" t="s">
        <v>303</v>
      </c>
      <c r="AD146" s="78">
        <v>31</v>
      </c>
      <c r="AJ146" s="58" t="s">
        <v>303</v>
      </c>
    </row>
    <row r="147" spans="1:37" ht="21" x14ac:dyDescent="0.3">
      <c r="A147" s="115"/>
      <c r="B147" s="116" t="s">
        <v>48</v>
      </c>
      <c r="C147" s="37"/>
      <c r="D147" s="38"/>
      <c r="E147" s="38"/>
      <c r="F147" s="38"/>
      <c r="G147" s="38">
        <f t="shared" si="15"/>
        <v>0</v>
      </c>
      <c r="H147" s="38"/>
      <c r="I147" s="38">
        <v>450000</v>
      </c>
      <c r="J147" s="38"/>
      <c r="K147" s="39"/>
      <c r="L147" s="40">
        <f t="shared" si="16"/>
        <v>450000</v>
      </c>
      <c r="M147" s="109"/>
      <c r="N147" s="109">
        <v>826078</v>
      </c>
      <c r="O147" s="109"/>
      <c r="P147" s="109"/>
      <c r="Q147" s="109">
        <f t="shared" si="19"/>
        <v>826078</v>
      </c>
      <c r="S147" s="41">
        <f t="shared" si="17"/>
        <v>0</v>
      </c>
      <c r="T147" s="41">
        <f t="shared" si="17"/>
        <v>-826078</v>
      </c>
      <c r="U147" s="41">
        <f t="shared" si="17"/>
        <v>0</v>
      </c>
      <c r="V147" s="41">
        <f t="shared" si="17"/>
        <v>0</v>
      </c>
      <c r="W147" s="59">
        <f t="shared" si="18"/>
        <v>-826078</v>
      </c>
      <c r="X147" s="49"/>
      <c r="AC147" s="79" t="s">
        <v>303</v>
      </c>
      <c r="AD147" s="78">
        <v>32</v>
      </c>
    </row>
    <row r="148" spans="1:37" ht="21" x14ac:dyDescent="0.3">
      <c r="A148" s="115"/>
      <c r="B148" s="116" t="s">
        <v>379</v>
      </c>
      <c r="C148" s="37">
        <v>26528722</v>
      </c>
      <c r="D148" s="38">
        <f>42965074+(5200000*0.5)</f>
        <v>45565074</v>
      </c>
      <c r="E148" s="38"/>
      <c r="F148" s="38"/>
      <c r="G148" s="38">
        <f t="shared" si="15"/>
        <v>72093796</v>
      </c>
      <c r="H148" s="38">
        <v>26528722</v>
      </c>
      <c r="I148" s="38">
        <v>56691286</v>
      </c>
      <c r="J148" s="38"/>
      <c r="K148" s="39">
        <v>2195000</v>
      </c>
      <c r="L148" s="40">
        <f t="shared" si="16"/>
        <v>85415008</v>
      </c>
      <c r="M148" s="109"/>
      <c r="N148" s="109">
        <v>908002</v>
      </c>
      <c r="O148" s="109"/>
      <c r="P148" s="109"/>
      <c r="Q148" s="109">
        <f t="shared" si="19"/>
        <v>908002</v>
      </c>
      <c r="S148" s="41">
        <f t="shared" si="17"/>
        <v>26528722</v>
      </c>
      <c r="T148" s="41">
        <f>+D148-N148</f>
        <v>44657072</v>
      </c>
      <c r="U148" s="41">
        <f t="shared" si="17"/>
        <v>0</v>
      </c>
      <c r="V148" s="41">
        <f t="shared" si="17"/>
        <v>0</v>
      </c>
      <c r="W148" s="59">
        <f t="shared" si="18"/>
        <v>71185794</v>
      </c>
      <c r="X148" s="49"/>
      <c r="AC148" s="80" t="s">
        <v>303</v>
      </c>
    </row>
    <row r="149" spans="1:37" ht="56.25" x14ac:dyDescent="0.3">
      <c r="A149" s="115"/>
      <c r="B149" s="116" t="s">
        <v>271</v>
      </c>
      <c r="C149" s="37"/>
      <c r="D149" s="38">
        <v>382264</v>
      </c>
      <c r="E149" s="38"/>
      <c r="F149" s="38"/>
      <c r="G149" s="38">
        <f t="shared" si="15"/>
        <v>382264</v>
      </c>
      <c r="H149" s="38"/>
      <c r="I149" s="38">
        <v>382264</v>
      </c>
      <c r="J149" s="38"/>
      <c r="K149" s="39"/>
      <c r="L149" s="40">
        <f t="shared" si="16"/>
        <v>382264</v>
      </c>
      <c r="M149" s="109"/>
      <c r="N149" s="109">
        <v>4723521</v>
      </c>
      <c r="O149" s="109"/>
      <c r="P149" s="109"/>
      <c r="Q149" s="109">
        <f t="shared" si="19"/>
        <v>4723521</v>
      </c>
      <c r="S149" s="41">
        <f t="shared" si="17"/>
        <v>0</v>
      </c>
      <c r="T149" s="41">
        <f t="shared" si="17"/>
        <v>-4341257</v>
      </c>
      <c r="U149" s="41">
        <f t="shared" si="17"/>
        <v>0</v>
      </c>
      <c r="V149" s="41">
        <f t="shared" si="17"/>
        <v>0</v>
      </c>
      <c r="W149" s="59">
        <f t="shared" si="18"/>
        <v>-4341257</v>
      </c>
      <c r="X149" s="49"/>
      <c r="AC149" s="80" t="s">
        <v>303</v>
      </c>
    </row>
    <row r="150" spans="1:37" ht="56.25" x14ac:dyDescent="0.3">
      <c r="A150" s="115"/>
      <c r="B150" s="116" t="s">
        <v>272</v>
      </c>
      <c r="C150" s="37"/>
      <c r="D150" s="38">
        <v>924164</v>
      </c>
      <c r="E150" s="38"/>
      <c r="F150" s="38"/>
      <c r="G150" s="38">
        <f t="shared" si="15"/>
        <v>924164</v>
      </c>
      <c r="H150" s="38"/>
      <c r="I150" s="38">
        <v>936664</v>
      </c>
      <c r="J150" s="38"/>
      <c r="K150" s="39"/>
      <c r="L150" s="40">
        <f t="shared" si="16"/>
        <v>936664</v>
      </c>
      <c r="M150" s="109"/>
      <c r="N150" s="109">
        <v>728420</v>
      </c>
      <c r="O150" s="109"/>
      <c r="P150" s="109"/>
      <c r="Q150" s="109">
        <f t="shared" si="19"/>
        <v>728420</v>
      </c>
      <c r="S150" s="41">
        <f t="shared" si="17"/>
        <v>0</v>
      </c>
      <c r="T150" s="41">
        <f t="shared" si="17"/>
        <v>195744</v>
      </c>
      <c r="U150" s="41">
        <f t="shared" si="17"/>
        <v>0</v>
      </c>
      <c r="V150" s="41">
        <f t="shared" si="17"/>
        <v>0</v>
      </c>
      <c r="W150" s="59">
        <f t="shared" si="18"/>
        <v>195744</v>
      </c>
      <c r="X150" s="49"/>
      <c r="AC150" s="80" t="s">
        <v>303</v>
      </c>
    </row>
    <row r="151" spans="1:37" ht="37.5" x14ac:dyDescent="0.3">
      <c r="A151" s="115"/>
      <c r="B151" s="116" t="s">
        <v>273</v>
      </c>
      <c r="C151" s="37"/>
      <c r="D151" s="38">
        <v>2378086</v>
      </c>
      <c r="E151" s="38"/>
      <c r="F151" s="38"/>
      <c r="G151" s="38">
        <f t="shared" si="15"/>
        <v>2378086</v>
      </c>
      <c r="H151" s="38"/>
      <c r="I151" s="38">
        <v>4437132</v>
      </c>
      <c r="J151" s="38"/>
      <c r="K151" s="39"/>
      <c r="L151" s="40">
        <f t="shared" si="16"/>
        <v>4437132</v>
      </c>
      <c r="M151" s="109"/>
      <c r="N151" s="109">
        <v>664869</v>
      </c>
      <c r="O151" s="109"/>
      <c r="P151" s="109"/>
      <c r="Q151" s="109">
        <f t="shared" si="19"/>
        <v>664869</v>
      </c>
      <c r="S151" s="41">
        <f t="shared" si="17"/>
        <v>0</v>
      </c>
      <c r="T151" s="41">
        <f t="shared" si="17"/>
        <v>1713217</v>
      </c>
      <c r="U151" s="41">
        <f t="shared" si="17"/>
        <v>0</v>
      </c>
      <c r="V151" s="41">
        <f t="shared" si="17"/>
        <v>0</v>
      </c>
      <c r="W151" s="59">
        <f t="shared" si="18"/>
        <v>1713217</v>
      </c>
      <c r="X151" s="49"/>
      <c r="AC151" s="80" t="s">
        <v>303</v>
      </c>
    </row>
    <row r="152" spans="1:37" ht="75" x14ac:dyDescent="0.3">
      <c r="A152" s="115"/>
      <c r="B152" s="116" t="s">
        <v>380</v>
      </c>
      <c r="C152" s="37"/>
      <c r="D152" s="38">
        <v>596659</v>
      </c>
      <c r="E152" s="38"/>
      <c r="F152" s="38"/>
      <c r="G152" s="38">
        <f t="shared" si="15"/>
        <v>596659</v>
      </c>
      <c r="H152" s="38"/>
      <c r="I152" s="38">
        <v>592145</v>
      </c>
      <c r="J152" s="38"/>
      <c r="K152" s="39"/>
      <c r="L152" s="40">
        <f t="shared" si="16"/>
        <v>592145</v>
      </c>
      <c r="M152" s="109"/>
      <c r="N152" s="109">
        <v>8297140</v>
      </c>
      <c r="O152" s="109"/>
      <c r="P152" s="109"/>
      <c r="Q152" s="109">
        <f t="shared" si="19"/>
        <v>8297140</v>
      </c>
      <c r="S152" s="41">
        <f t="shared" si="17"/>
        <v>0</v>
      </c>
      <c r="T152" s="41">
        <f t="shared" si="17"/>
        <v>-7700481</v>
      </c>
      <c r="U152" s="41">
        <f t="shared" si="17"/>
        <v>0</v>
      </c>
      <c r="V152" s="41">
        <f t="shared" si="17"/>
        <v>0</v>
      </c>
      <c r="W152" s="59">
        <f t="shared" si="18"/>
        <v>-7700481</v>
      </c>
      <c r="X152" s="49"/>
      <c r="AC152" s="80" t="s">
        <v>303</v>
      </c>
    </row>
    <row r="153" spans="1:37" ht="21" x14ac:dyDescent="0.3">
      <c r="A153" s="115"/>
      <c r="B153" s="116" t="s">
        <v>274</v>
      </c>
      <c r="C153" s="37"/>
      <c r="D153" s="38">
        <v>1637578</v>
      </c>
      <c r="E153" s="38"/>
      <c r="F153" s="38"/>
      <c r="G153" s="38">
        <f t="shared" si="15"/>
        <v>1637578</v>
      </c>
      <c r="H153" s="38"/>
      <c r="I153" s="38">
        <v>1025175</v>
      </c>
      <c r="J153" s="38"/>
      <c r="K153" s="39"/>
      <c r="L153" s="40">
        <f t="shared" si="16"/>
        <v>1025175</v>
      </c>
      <c r="M153" s="109"/>
      <c r="N153" s="109">
        <v>3774617</v>
      </c>
      <c r="O153" s="109"/>
      <c r="P153" s="109"/>
      <c r="Q153" s="109">
        <f t="shared" si="19"/>
        <v>3774617</v>
      </c>
      <c r="S153" s="41">
        <f t="shared" si="17"/>
        <v>0</v>
      </c>
      <c r="T153" s="41">
        <f t="shared" si="17"/>
        <v>-2137039</v>
      </c>
      <c r="U153" s="41">
        <f t="shared" si="17"/>
        <v>0</v>
      </c>
      <c r="V153" s="41">
        <f t="shared" si="17"/>
        <v>0</v>
      </c>
      <c r="W153" s="59">
        <f t="shared" si="18"/>
        <v>-2137039</v>
      </c>
      <c r="X153" s="49"/>
      <c r="AC153" s="80" t="s">
        <v>303</v>
      </c>
    </row>
    <row r="154" spans="1:37" ht="37.5" x14ac:dyDescent="0.3">
      <c r="A154" s="115"/>
      <c r="B154" s="116" t="s">
        <v>381</v>
      </c>
      <c r="C154" s="37"/>
      <c r="D154" s="38">
        <v>7589476</v>
      </c>
      <c r="E154" s="38"/>
      <c r="F154" s="38"/>
      <c r="G154" s="38">
        <f t="shared" si="15"/>
        <v>7589476</v>
      </c>
      <c r="H154" s="38"/>
      <c r="I154" s="38">
        <v>8132328</v>
      </c>
      <c r="J154" s="38"/>
      <c r="K154" s="39"/>
      <c r="L154" s="40">
        <f t="shared" si="16"/>
        <v>8132328</v>
      </c>
      <c r="M154" s="109"/>
      <c r="N154" s="109">
        <v>9891275</v>
      </c>
      <c r="O154" s="109"/>
      <c r="P154" s="109"/>
      <c r="Q154" s="109">
        <f t="shared" si="19"/>
        <v>9891275</v>
      </c>
      <c r="S154" s="41">
        <f t="shared" si="17"/>
        <v>0</v>
      </c>
      <c r="T154" s="41">
        <f t="shared" si="17"/>
        <v>-2301799</v>
      </c>
      <c r="U154" s="41">
        <f t="shared" si="17"/>
        <v>0</v>
      </c>
      <c r="V154" s="41">
        <f t="shared" si="17"/>
        <v>0</v>
      </c>
      <c r="W154" s="59">
        <f t="shared" si="18"/>
        <v>-2301799</v>
      </c>
      <c r="X154" s="49"/>
      <c r="AC154" s="80" t="s">
        <v>303</v>
      </c>
    </row>
    <row r="155" spans="1:37" ht="21" x14ac:dyDescent="0.3">
      <c r="A155" s="115"/>
      <c r="B155" s="116" t="s">
        <v>275</v>
      </c>
      <c r="C155" s="37"/>
      <c r="D155" s="38">
        <v>2558769</v>
      </c>
      <c r="E155" s="38"/>
      <c r="F155" s="38"/>
      <c r="G155" s="38">
        <f t="shared" si="15"/>
        <v>2558769</v>
      </c>
      <c r="H155" s="38"/>
      <c r="I155" s="38">
        <v>3943828</v>
      </c>
      <c r="J155" s="38"/>
      <c r="K155" s="39">
        <v>174000</v>
      </c>
      <c r="L155" s="40">
        <f t="shared" si="16"/>
        <v>4117828</v>
      </c>
      <c r="M155" s="109"/>
      <c r="N155" s="109">
        <v>1550000</v>
      </c>
      <c r="O155" s="109"/>
      <c r="P155" s="109"/>
      <c r="Q155" s="109">
        <f t="shared" si="19"/>
        <v>1550000</v>
      </c>
      <c r="S155" s="41">
        <f t="shared" si="17"/>
        <v>0</v>
      </c>
      <c r="T155" s="41">
        <f t="shared" si="17"/>
        <v>1008769</v>
      </c>
      <c r="U155" s="41">
        <f t="shared" si="17"/>
        <v>0</v>
      </c>
      <c r="V155" s="41">
        <f t="shared" si="17"/>
        <v>0</v>
      </c>
      <c r="W155" s="59">
        <f t="shared" si="18"/>
        <v>1008769</v>
      </c>
      <c r="X155" s="49"/>
      <c r="AC155" s="80" t="s">
        <v>303</v>
      </c>
    </row>
    <row r="156" spans="1:37" ht="21" x14ac:dyDescent="0.3">
      <c r="A156" s="115">
        <v>27</v>
      </c>
      <c r="B156" s="114" t="s">
        <v>62</v>
      </c>
      <c r="C156" s="37"/>
      <c r="D156" s="38">
        <v>613296</v>
      </c>
      <c r="E156" s="38"/>
      <c r="F156" s="38"/>
      <c r="G156" s="38">
        <f t="shared" si="15"/>
        <v>613296</v>
      </c>
      <c r="H156" s="38"/>
      <c r="I156" s="38"/>
      <c r="J156" s="38"/>
      <c r="K156" s="39">
        <v>0</v>
      </c>
      <c r="L156" s="40">
        <f t="shared" si="16"/>
        <v>0</v>
      </c>
      <c r="M156" s="109">
        <v>16854793</v>
      </c>
      <c r="N156" s="109">
        <v>5838011</v>
      </c>
      <c r="O156" s="109"/>
      <c r="P156" s="109">
        <v>2000000</v>
      </c>
      <c r="Q156" s="109">
        <f t="shared" si="19"/>
        <v>24692804</v>
      </c>
      <c r="S156" s="41">
        <f t="shared" si="17"/>
        <v>-16854793</v>
      </c>
      <c r="T156" s="41">
        <f t="shared" si="17"/>
        <v>-5224715</v>
      </c>
      <c r="U156" s="41">
        <f t="shared" si="17"/>
        <v>0</v>
      </c>
      <c r="V156" s="41">
        <f t="shared" si="17"/>
        <v>-2000000</v>
      </c>
      <c r="W156" s="59">
        <f t="shared" si="18"/>
        <v>-24079508</v>
      </c>
      <c r="X156" s="49" t="s">
        <v>308</v>
      </c>
      <c r="AC156" s="80"/>
    </row>
    <row r="157" spans="1:37" ht="37.5" x14ac:dyDescent="0.3">
      <c r="A157" s="115"/>
      <c r="B157" s="116" t="s">
        <v>276</v>
      </c>
      <c r="C157" s="37"/>
      <c r="D157" s="38"/>
      <c r="E157" s="38"/>
      <c r="F157" s="38"/>
      <c r="G157" s="38">
        <f t="shared" si="15"/>
        <v>0</v>
      </c>
      <c r="H157" s="38"/>
      <c r="I157" s="38">
        <v>1000000</v>
      </c>
      <c r="J157" s="38"/>
      <c r="K157" s="39">
        <v>0</v>
      </c>
      <c r="L157" s="40">
        <f t="shared" si="16"/>
        <v>1000000</v>
      </c>
      <c r="M157" s="109"/>
      <c r="N157" s="109">
        <v>15000000</v>
      </c>
      <c r="O157" s="109"/>
      <c r="P157" s="109"/>
      <c r="Q157" s="109">
        <f t="shared" si="19"/>
        <v>15000000</v>
      </c>
      <c r="S157" s="41">
        <f t="shared" si="17"/>
        <v>0</v>
      </c>
      <c r="T157" s="41">
        <f t="shared" si="17"/>
        <v>-15000000</v>
      </c>
      <c r="U157" s="41">
        <f t="shared" si="17"/>
        <v>0</v>
      </c>
      <c r="V157" s="41">
        <f t="shared" si="17"/>
        <v>0</v>
      </c>
      <c r="W157" s="59">
        <f t="shared" si="18"/>
        <v>-15000000</v>
      </c>
      <c r="X157" s="49" t="s">
        <v>309</v>
      </c>
      <c r="AC157" s="80"/>
    </row>
    <row r="158" spans="1:37" ht="37.5" x14ac:dyDescent="0.3">
      <c r="A158" s="115">
        <v>28</v>
      </c>
      <c r="B158" s="114" t="s">
        <v>382</v>
      </c>
      <c r="C158" s="37"/>
      <c r="D158" s="38"/>
      <c r="E158" s="38"/>
      <c r="F158" s="38"/>
      <c r="G158" s="38"/>
      <c r="H158" s="38"/>
      <c r="I158" s="38"/>
      <c r="J158" s="38"/>
      <c r="K158" s="39"/>
      <c r="L158" s="40"/>
      <c r="M158" s="109">
        <v>19556920</v>
      </c>
      <c r="N158" s="109">
        <v>63611109</v>
      </c>
      <c r="O158" s="109"/>
      <c r="P158" s="109">
        <v>3600000</v>
      </c>
      <c r="Q158" s="109">
        <f t="shared" si="19"/>
        <v>86768029</v>
      </c>
      <c r="S158" s="41"/>
      <c r="T158" s="41">
        <f>+D158-N158</f>
        <v>-63611109</v>
      </c>
      <c r="U158" s="41"/>
      <c r="V158" s="41"/>
      <c r="W158" s="59"/>
      <c r="X158" s="49" t="s">
        <v>310</v>
      </c>
      <c r="AC158" s="80" t="s">
        <v>303</v>
      </c>
    </row>
    <row r="159" spans="1:37" s="78" customFormat="1" ht="37.5" x14ac:dyDescent="0.3">
      <c r="A159" s="115"/>
      <c r="B159" s="116" t="s">
        <v>189</v>
      </c>
      <c r="C159" s="37"/>
      <c r="D159" s="38"/>
      <c r="E159" s="38"/>
      <c r="F159" s="38"/>
      <c r="G159" s="38">
        <f t="shared" si="15"/>
        <v>0</v>
      </c>
      <c r="H159" s="38"/>
      <c r="I159" s="38">
        <v>1612500</v>
      </c>
      <c r="J159" s="38"/>
      <c r="K159" s="39"/>
      <c r="L159" s="40">
        <f t="shared" si="16"/>
        <v>1612500</v>
      </c>
      <c r="M159" s="109"/>
      <c r="N159" s="109">
        <v>2652769</v>
      </c>
      <c r="O159" s="109"/>
      <c r="P159" s="109">
        <v>350000</v>
      </c>
      <c r="Q159" s="109">
        <f t="shared" si="19"/>
        <v>3002769</v>
      </c>
      <c r="R159" s="58"/>
      <c r="S159" s="41">
        <f t="shared" si="17"/>
        <v>0</v>
      </c>
      <c r="T159" s="41">
        <f t="shared" si="17"/>
        <v>-2652769</v>
      </c>
      <c r="U159" s="41">
        <f t="shared" si="17"/>
        <v>0</v>
      </c>
      <c r="V159" s="41">
        <f t="shared" si="17"/>
        <v>-350000</v>
      </c>
      <c r="W159" s="59">
        <f t="shared" si="18"/>
        <v>-3002769</v>
      </c>
      <c r="X159" s="49"/>
      <c r="Y159" s="58"/>
      <c r="Z159" s="58"/>
      <c r="AA159" s="58"/>
      <c r="AB159" s="58"/>
      <c r="AC159" s="80" t="s">
        <v>303</v>
      </c>
      <c r="AE159" s="58"/>
      <c r="AF159" s="58"/>
      <c r="AG159" s="58"/>
      <c r="AH159" s="58"/>
      <c r="AI159" s="58"/>
      <c r="AJ159" s="58"/>
      <c r="AK159" s="58"/>
    </row>
    <row r="160" spans="1:37" s="78" customFormat="1" ht="37.5" x14ac:dyDescent="0.3">
      <c r="A160" s="115"/>
      <c r="B160" s="116" t="s">
        <v>383</v>
      </c>
      <c r="C160" s="37"/>
      <c r="D160" s="38"/>
      <c r="E160" s="38"/>
      <c r="F160" s="38"/>
      <c r="G160" s="38">
        <f t="shared" si="15"/>
        <v>0</v>
      </c>
      <c r="H160" s="38"/>
      <c r="I160" s="38"/>
      <c r="J160" s="38"/>
      <c r="K160" s="39">
        <v>3000000</v>
      </c>
      <c r="L160" s="40">
        <f t="shared" si="16"/>
        <v>3000000</v>
      </c>
      <c r="M160" s="109"/>
      <c r="N160" s="109">
        <v>720000</v>
      </c>
      <c r="O160" s="109"/>
      <c r="P160" s="109"/>
      <c r="Q160" s="109">
        <f t="shared" si="19"/>
        <v>720000</v>
      </c>
      <c r="R160" s="58"/>
      <c r="S160" s="41">
        <f t="shared" si="17"/>
        <v>0</v>
      </c>
      <c r="T160" s="41">
        <f t="shared" si="17"/>
        <v>-720000</v>
      </c>
      <c r="U160" s="41">
        <f t="shared" si="17"/>
        <v>0</v>
      </c>
      <c r="V160" s="41">
        <f t="shared" si="17"/>
        <v>0</v>
      </c>
      <c r="W160" s="59">
        <f t="shared" si="18"/>
        <v>-720000</v>
      </c>
      <c r="X160" s="49" t="s">
        <v>311</v>
      </c>
      <c r="Y160" s="58"/>
      <c r="Z160" s="58"/>
      <c r="AA160" s="58"/>
      <c r="AB160" s="58"/>
      <c r="AC160" s="58"/>
      <c r="AE160" s="58"/>
      <c r="AF160" s="58"/>
      <c r="AG160" s="58"/>
      <c r="AH160" s="58"/>
      <c r="AI160" s="58"/>
      <c r="AJ160" s="58"/>
      <c r="AK160" s="58"/>
    </row>
    <row r="161" spans="1:37" s="78" customFormat="1" ht="37.5" x14ac:dyDescent="0.3">
      <c r="A161" s="115"/>
      <c r="B161" s="116" t="s">
        <v>384</v>
      </c>
      <c r="C161" s="37"/>
      <c r="D161" s="38"/>
      <c r="E161" s="38"/>
      <c r="F161" s="38"/>
      <c r="G161" s="38">
        <f t="shared" si="15"/>
        <v>0</v>
      </c>
      <c r="H161" s="38"/>
      <c r="I161" s="38">
        <v>800000</v>
      </c>
      <c r="J161" s="38"/>
      <c r="K161" s="39"/>
      <c r="L161" s="40">
        <f t="shared" si="16"/>
        <v>800000</v>
      </c>
      <c r="M161" s="109"/>
      <c r="N161" s="109">
        <v>1174200</v>
      </c>
      <c r="O161" s="109"/>
      <c r="P161" s="109"/>
      <c r="Q161" s="109">
        <f t="shared" si="19"/>
        <v>1174200</v>
      </c>
      <c r="R161" s="58"/>
      <c r="S161" s="41">
        <f t="shared" si="17"/>
        <v>0</v>
      </c>
      <c r="T161" s="41">
        <f t="shared" si="17"/>
        <v>-1174200</v>
      </c>
      <c r="U161" s="41">
        <f t="shared" si="17"/>
        <v>0</v>
      </c>
      <c r="V161" s="41">
        <f t="shared" si="17"/>
        <v>0</v>
      </c>
      <c r="W161" s="59">
        <f t="shared" si="18"/>
        <v>-1174200</v>
      </c>
      <c r="X161" s="49" t="s">
        <v>311</v>
      </c>
      <c r="Y161" s="58"/>
      <c r="Z161" s="58"/>
      <c r="AA161" s="58"/>
      <c r="AB161" s="58"/>
      <c r="AC161" s="58"/>
      <c r="AE161" s="58"/>
      <c r="AF161" s="58"/>
      <c r="AG161" s="58"/>
      <c r="AH161" s="58"/>
      <c r="AI161" s="58"/>
      <c r="AJ161" s="58"/>
      <c r="AK161" s="58"/>
    </row>
    <row r="162" spans="1:37" s="78" customFormat="1" ht="21" x14ac:dyDescent="0.3">
      <c r="A162" s="115"/>
      <c r="B162" s="116" t="s">
        <v>385</v>
      </c>
      <c r="C162" s="37">
        <v>16122962</v>
      </c>
      <c r="D162" s="38">
        <v>6086416</v>
      </c>
      <c r="E162" s="38"/>
      <c r="F162" s="38"/>
      <c r="G162" s="38">
        <f t="shared" si="15"/>
        <v>22209378</v>
      </c>
      <c r="H162" s="38">
        <v>16122962</v>
      </c>
      <c r="I162" s="38">
        <v>6153044</v>
      </c>
      <c r="J162" s="38"/>
      <c r="K162" s="39"/>
      <c r="L162" s="40">
        <f t="shared" si="16"/>
        <v>22276006</v>
      </c>
      <c r="M162" s="109"/>
      <c r="N162" s="109">
        <v>5923600</v>
      </c>
      <c r="O162" s="109"/>
      <c r="P162" s="109"/>
      <c r="Q162" s="109">
        <f t="shared" si="19"/>
        <v>5923600</v>
      </c>
      <c r="R162" s="58"/>
      <c r="S162" s="41">
        <f t="shared" si="17"/>
        <v>16122962</v>
      </c>
      <c r="T162" s="41">
        <f t="shared" si="17"/>
        <v>162816</v>
      </c>
      <c r="U162" s="41">
        <f t="shared" si="17"/>
        <v>0</v>
      </c>
      <c r="V162" s="41">
        <f t="shared" si="17"/>
        <v>0</v>
      </c>
      <c r="W162" s="59">
        <f t="shared" si="18"/>
        <v>16285778</v>
      </c>
      <c r="X162" s="49"/>
      <c r="Y162" s="58"/>
      <c r="Z162" s="58"/>
      <c r="AA162" s="58"/>
      <c r="AB162" s="58"/>
      <c r="AC162" s="79" t="s">
        <v>303</v>
      </c>
      <c r="AE162" s="58"/>
      <c r="AF162" s="58"/>
      <c r="AG162" s="58"/>
      <c r="AH162" s="58"/>
      <c r="AI162" s="58"/>
      <c r="AJ162" s="58"/>
      <c r="AK162" s="58"/>
    </row>
    <row r="163" spans="1:37" s="78" customFormat="1" ht="21" x14ac:dyDescent="0.3">
      <c r="A163" s="115"/>
      <c r="B163" s="116" t="s">
        <v>163</v>
      </c>
      <c r="C163" s="37"/>
      <c r="D163" s="38">
        <v>15000000</v>
      </c>
      <c r="E163" s="38"/>
      <c r="F163" s="38"/>
      <c r="G163" s="38">
        <f t="shared" si="15"/>
        <v>15000000</v>
      </c>
      <c r="H163" s="38"/>
      <c r="I163" s="38">
        <v>15000000</v>
      </c>
      <c r="J163" s="38"/>
      <c r="K163" s="39"/>
      <c r="L163" s="40">
        <f t="shared" si="16"/>
        <v>15000000</v>
      </c>
      <c r="M163" s="109"/>
      <c r="N163" s="109">
        <v>800000</v>
      </c>
      <c r="O163" s="109"/>
      <c r="P163" s="109"/>
      <c r="Q163" s="109">
        <f t="shared" si="19"/>
        <v>800000</v>
      </c>
      <c r="R163" s="58"/>
      <c r="S163" s="41">
        <f t="shared" si="17"/>
        <v>0</v>
      </c>
      <c r="T163" s="41">
        <f t="shared" si="17"/>
        <v>14200000</v>
      </c>
      <c r="U163" s="41">
        <f t="shared" si="17"/>
        <v>0</v>
      </c>
      <c r="V163" s="41">
        <f t="shared" si="17"/>
        <v>0</v>
      </c>
      <c r="W163" s="59">
        <f t="shared" si="18"/>
        <v>14200000</v>
      </c>
      <c r="X163" s="49"/>
      <c r="Y163" s="58"/>
      <c r="Z163" s="58"/>
      <c r="AA163" s="58"/>
      <c r="AB163" s="58"/>
      <c r="AC163" s="79" t="s">
        <v>303</v>
      </c>
      <c r="AE163" s="58"/>
      <c r="AF163" s="58"/>
      <c r="AG163" s="58"/>
      <c r="AH163" s="58"/>
      <c r="AI163" s="58"/>
      <c r="AJ163" s="58"/>
      <c r="AK163" s="58"/>
    </row>
    <row r="164" spans="1:37" s="78" customFormat="1" ht="21" x14ac:dyDescent="0.3">
      <c r="A164" s="115"/>
      <c r="B164" s="116" t="s">
        <v>42</v>
      </c>
      <c r="C164" s="37">
        <v>18959503</v>
      </c>
      <c r="D164" s="38">
        <v>55832204</v>
      </c>
      <c r="E164" s="38"/>
      <c r="F164" s="38"/>
      <c r="G164" s="38">
        <f t="shared" si="15"/>
        <v>74791707</v>
      </c>
      <c r="H164" s="38">
        <v>18959503</v>
      </c>
      <c r="I164" s="38">
        <v>75551740</v>
      </c>
      <c r="J164" s="38"/>
      <c r="K164" s="39">
        <v>38250566</v>
      </c>
      <c r="L164" s="40">
        <f t="shared" si="16"/>
        <v>132761809</v>
      </c>
      <c r="M164" s="109"/>
      <c r="N164" s="109">
        <v>1300000</v>
      </c>
      <c r="O164" s="109"/>
      <c r="P164" s="109"/>
      <c r="Q164" s="109">
        <f t="shared" si="19"/>
        <v>1300000</v>
      </c>
      <c r="R164" s="58"/>
      <c r="S164" s="41">
        <f t="shared" si="17"/>
        <v>18959503</v>
      </c>
      <c r="T164" s="41">
        <f>+D164-N164</f>
        <v>54532204</v>
      </c>
      <c r="U164" s="41">
        <f t="shared" si="17"/>
        <v>0</v>
      </c>
      <c r="V164" s="41">
        <f t="shared" si="17"/>
        <v>0</v>
      </c>
      <c r="W164" s="59">
        <f t="shared" si="18"/>
        <v>73491707</v>
      </c>
      <c r="X164" s="49"/>
      <c r="Y164" s="58"/>
      <c r="Z164" s="58"/>
      <c r="AA164" s="58"/>
      <c r="AB164" s="58"/>
      <c r="AC164" s="79" t="s">
        <v>303</v>
      </c>
      <c r="AE164" s="58"/>
      <c r="AF164" s="58"/>
      <c r="AG164" s="58"/>
      <c r="AH164" s="58"/>
      <c r="AI164" s="58"/>
      <c r="AJ164" s="58"/>
      <c r="AK164" s="58"/>
    </row>
    <row r="165" spans="1:37" s="78" customFormat="1" ht="21" x14ac:dyDescent="0.3">
      <c r="A165" s="115"/>
      <c r="B165" s="116" t="s">
        <v>33</v>
      </c>
      <c r="C165" s="37"/>
      <c r="D165" s="38">
        <v>1147800</v>
      </c>
      <c r="E165" s="38"/>
      <c r="F165" s="38"/>
      <c r="G165" s="38">
        <f t="shared" si="15"/>
        <v>1147800</v>
      </c>
      <c r="H165" s="38"/>
      <c r="I165" s="38">
        <v>1168200</v>
      </c>
      <c r="J165" s="38"/>
      <c r="K165" s="39"/>
      <c r="L165" s="40">
        <f t="shared" si="16"/>
        <v>1168200</v>
      </c>
      <c r="M165" s="109"/>
      <c r="N165" s="109">
        <v>73711040</v>
      </c>
      <c r="O165" s="109"/>
      <c r="P165" s="109">
        <v>6600000</v>
      </c>
      <c r="Q165" s="109">
        <f t="shared" si="19"/>
        <v>80311040</v>
      </c>
      <c r="R165" s="58"/>
      <c r="S165" s="41">
        <f t="shared" si="17"/>
        <v>0</v>
      </c>
      <c r="T165" s="41">
        <f t="shared" si="17"/>
        <v>-72563240</v>
      </c>
      <c r="U165" s="41">
        <f t="shared" si="17"/>
        <v>0</v>
      </c>
      <c r="V165" s="41">
        <f t="shared" si="17"/>
        <v>-6600000</v>
      </c>
      <c r="W165" s="59">
        <f t="shared" si="18"/>
        <v>-79163240</v>
      </c>
      <c r="X165" s="49"/>
      <c r="Y165" s="58"/>
      <c r="Z165" s="58"/>
      <c r="AA165" s="58"/>
      <c r="AB165" s="58"/>
      <c r="AC165" s="79" t="s">
        <v>303</v>
      </c>
      <c r="AE165" s="58"/>
      <c r="AF165" s="58"/>
      <c r="AG165" s="58"/>
      <c r="AH165" s="58"/>
      <c r="AI165" s="58"/>
      <c r="AJ165" s="58"/>
      <c r="AK165" s="58"/>
    </row>
    <row r="166" spans="1:37" s="78" customFormat="1" ht="56.25" x14ac:dyDescent="0.3">
      <c r="A166" s="115"/>
      <c r="B166" s="116" t="s">
        <v>386</v>
      </c>
      <c r="C166" s="37"/>
      <c r="D166" s="38">
        <v>2475612</v>
      </c>
      <c r="E166" s="38"/>
      <c r="F166" s="38"/>
      <c r="G166" s="38">
        <f t="shared" si="15"/>
        <v>2475612</v>
      </c>
      <c r="H166" s="38"/>
      <c r="I166" s="38">
        <v>4405109.3099999996</v>
      </c>
      <c r="J166" s="38"/>
      <c r="K166" s="39">
        <v>5924680</v>
      </c>
      <c r="L166" s="40">
        <f t="shared" si="16"/>
        <v>10329789.309999999</v>
      </c>
      <c r="M166" s="109"/>
      <c r="N166" s="109">
        <v>294400</v>
      </c>
      <c r="O166" s="109"/>
      <c r="P166" s="109">
        <v>2600000</v>
      </c>
      <c r="Q166" s="109">
        <f t="shared" si="19"/>
        <v>2894400</v>
      </c>
      <c r="R166" s="58"/>
      <c r="S166" s="41">
        <f t="shared" si="17"/>
        <v>0</v>
      </c>
      <c r="T166" s="41">
        <f t="shared" si="17"/>
        <v>2181212</v>
      </c>
      <c r="U166" s="41">
        <f t="shared" si="17"/>
        <v>0</v>
      </c>
      <c r="V166" s="41">
        <f t="shared" si="17"/>
        <v>-2600000</v>
      </c>
      <c r="W166" s="59">
        <f t="shared" si="18"/>
        <v>-418788</v>
      </c>
      <c r="X166" s="49"/>
      <c r="Y166" s="60"/>
      <c r="Z166" s="81"/>
      <c r="AA166" s="58"/>
      <c r="AB166" s="58"/>
      <c r="AC166" s="79" t="s">
        <v>303</v>
      </c>
      <c r="AE166" s="58"/>
      <c r="AF166" s="58"/>
      <c r="AG166" s="58"/>
      <c r="AH166" s="58"/>
      <c r="AI166" s="58"/>
      <c r="AJ166" s="58"/>
      <c r="AK166" s="58"/>
    </row>
    <row r="167" spans="1:37" s="78" customFormat="1" ht="21" x14ac:dyDescent="0.3">
      <c r="A167" s="115"/>
      <c r="B167" s="116" t="s">
        <v>387</v>
      </c>
      <c r="C167" s="37"/>
      <c r="D167" s="38"/>
      <c r="E167" s="38"/>
      <c r="F167" s="38"/>
      <c r="G167" s="38">
        <f t="shared" si="15"/>
        <v>0</v>
      </c>
      <c r="H167" s="38"/>
      <c r="I167" s="38">
        <v>2615000</v>
      </c>
      <c r="J167" s="38"/>
      <c r="K167" s="39"/>
      <c r="L167" s="40">
        <f t="shared" si="16"/>
        <v>2615000</v>
      </c>
      <c r="M167" s="109"/>
      <c r="N167" s="109">
        <v>291000</v>
      </c>
      <c r="O167" s="109"/>
      <c r="P167" s="109">
        <v>3334000</v>
      </c>
      <c r="Q167" s="109">
        <f t="shared" si="19"/>
        <v>3625000</v>
      </c>
      <c r="R167" s="58"/>
      <c r="S167" s="41">
        <f t="shared" si="17"/>
        <v>0</v>
      </c>
      <c r="T167" s="41">
        <f t="shared" si="17"/>
        <v>-291000</v>
      </c>
      <c r="U167" s="41">
        <f t="shared" si="17"/>
        <v>0</v>
      </c>
      <c r="V167" s="41">
        <f t="shared" si="17"/>
        <v>-3334000</v>
      </c>
      <c r="W167" s="59">
        <f t="shared" si="18"/>
        <v>-3625000</v>
      </c>
      <c r="X167" s="49" t="s">
        <v>312</v>
      </c>
      <c r="Y167" s="58"/>
      <c r="Z167" s="58"/>
      <c r="AA167" s="58"/>
      <c r="AB167" s="58"/>
      <c r="AC167" s="58"/>
      <c r="AE167" s="58"/>
      <c r="AF167" s="58"/>
      <c r="AG167" s="58"/>
      <c r="AH167" s="58"/>
      <c r="AI167" s="58"/>
      <c r="AJ167" s="58"/>
      <c r="AK167" s="58"/>
    </row>
    <row r="168" spans="1:37" s="78" customFormat="1" ht="37.5" x14ac:dyDescent="0.3">
      <c r="A168" s="115"/>
      <c r="B168" s="116" t="s">
        <v>388</v>
      </c>
      <c r="C168" s="37"/>
      <c r="D168" s="38"/>
      <c r="E168" s="38"/>
      <c r="F168" s="38"/>
      <c r="G168" s="38">
        <f t="shared" si="15"/>
        <v>0</v>
      </c>
      <c r="H168" s="38"/>
      <c r="I168" s="38">
        <f>650000+52500</f>
        <v>702500</v>
      </c>
      <c r="J168" s="38"/>
      <c r="K168" s="39">
        <v>863000</v>
      </c>
      <c r="L168" s="40">
        <f t="shared" si="16"/>
        <v>1565500</v>
      </c>
      <c r="M168" s="109"/>
      <c r="N168" s="109">
        <v>300000</v>
      </c>
      <c r="O168" s="109"/>
      <c r="P168" s="109"/>
      <c r="Q168" s="109">
        <f t="shared" si="19"/>
        <v>300000</v>
      </c>
      <c r="R168" s="58"/>
      <c r="S168" s="41">
        <f t="shared" si="17"/>
        <v>0</v>
      </c>
      <c r="T168" s="41">
        <f t="shared" si="17"/>
        <v>-300000</v>
      </c>
      <c r="U168" s="41">
        <f t="shared" si="17"/>
        <v>0</v>
      </c>
      <c r="V168" s="41">
        <f t="shared" si="17"/>
        <v>0</v>
      </c>
      <c r="W168" s="59">
        <f t="shared" si="18"/>
        <v>-300000</v>
      </c>
      <c r="X168" s="49" t="s">
        <v>313</v>
      </c>
      <c r="Y168" s="58"/>
      <c r="Z168" s="58"/>
      <c r="AA168" s="58"/>
      <c r="AB168" s="58"/>
      <c r="AC168" s="58"/>
      <c r="AE168" s="58"/>
      <c r="AF168" s="58"/>
      <c r="AG168" s="58"/>
      <c r="AH168" s="58"/>
      <c r="AI168" s="58"/>
      <c r="AJ168" s="58"/>
      <c r="AK168" s="58"/>
    </row>
    <row r="169" spans="1:37" s="78" customFormat="1" ht="21" x14ac:dyDescent="0.3">
      <c r="A169" s="115">
        <v>29</v>
      </c>
      <c r="B169" s="114" t="s">
        <v>192</v>
      </c>
      <c r="C169" s="37"/>
      <c r="D169" s="38"/>
      <c r="E169" s="38"/>
      <c r="F169" s="38"/>
      <c r="G169" s="38">
        <f t="shared" si="15"/>
        <v>0</v>
      </c>
      <c r="H169" s="38"/>
      <c r="I169" s="38">
        <v>26023221</v>
      </c>
      <c r="J169" s="38"/>
      <c r="K169" s="39"/>
      <c r="L169" s="40">
        <f t="shared" si="16"/>
        <v>26023221</v>
      </c>
      <c r="M169" s="109">
        <v>21832991</v>
      </c>
      <c r="N169" s="109">
        <v>4249112</v>
      </c>
      <c r="O169" s="109"/>
      <c r="P169" s="109">
        <v>268000</v>
      </c>
      <c r="Q169" s="109">
        <f t="shared" si="19"/>
        <v>26350103</v>
      </c>
      <c r="R169" s="58"/>
      <c r="S169" s="41">
        <f t="shared" si="17"/>
        <v>-21832991</v>
      </c>
      <c r="T169" s="41">
        <f t="shared" si="17"/>
        <v>-4249112</v>
      </c>
      <c r="U169" s="41">
        <f t="shared" si="17"/>
        <v>0</v>
      </c>
      <c r="V169" s="41">
        <f t="shared" si="17"/>
        <v>-268000</v>
      </c>
      <c r="W169" s="59">
        <f t="shared" si="18"/>
        <v>-26350103</v>
      </c>
      <c r="X169" s="49"/>
      <c r="Y169" s="58"/>
      <c r="Z169" s="58"/>
      <c r="AA169" s="58"/>
      <c r="AB169" s="58"/>
      <c r="AC169" s="79" t="s">
        <v>303</v>
      </c>
      <c r="AE169" s="58"/>
      <c r="AF169" s="58"/>
      <c r="AG169" s="58"/>
      <c r="AH169" s="58"/>
      <c r="AI169" s="58"/>
      <c r="AJ169" s="58"/>
      <c r="AK169" s="58"/>
    </row>
    <row r="170" spans="1:37" s="78" customFormat="1" ht="21" x14ac:dyDescent="0.3">
      <c r="A170" s="115">
        <v>30</v>
      </c>
      <c r="B170" s="114" t="s">
        <v>22</v>
      </c>
      <c r="C170" s="37">
        <v>74833241</v>
      </c>
      <c r="D170" s="38">
        <v>38026088</v>
      </c>
      <c r="E170" s="38"/>
      <c r="F170" s="38"/>
      <c r="G170" s="38">
        <f t="shared" si="15"/>
        <v>112859329</v>
      </c>
      <c r="H170" s="38">
        <v>74833241</v>
      </c>
      <c r="I170" s="38">
        <v>42891066</v>
      </c>
      <c r="J170" s="38"/>
      <c r="K170" s="39">
        <v>12653700</v>
      </c>
      <c r="L170" s="40">
        <f t="shared" si="16"/>
        <v>130378007</v>
      </c>
      <c r="M170" s="109">
        <v>75537267</v>
      </c>
      <c r="N170" s="109">
        <v>25199051</v>
      </c>
      <c r="O170" s="109"/>
      <c r="P170" s="109">
        <v>2977000</v>
      </c>
      <c r="Q170" s="109">
        <f t="shared" si="19"/>
        <v>103713318</v>
      </c>
      <c r="R170" s="58"/>
      <c r="S170" s="41">
        <f t="shared" si="17"/>
        <v>-704026</v>
      </c>
      <c r="T170" s="41">
        <f t="shared" si="17"/>
        <v>12827037</v>
      </c>
      <c r="U170" s="41">
        <f t="shared" si="17"/>
        <v>0</v>
      </c>
      <c r="V170" s="41">
        <f t="shared" si="17"/>
        <v>-2977000</v>
      </c>
      <c r="W170" s="59">
        <f t="shared" si="18"/>
        <v>9146011</v>
      </c>
      <c r="X170" s="49"/>
      <c r="Y170" s="58"/>
      <c r="Z170" s="58"/>
      <c r="AA170" s="58"/>
      <c r="AB170" s="58"/>
      <c r="AC170" s="80" t="s">
        <v>303</v>
      </c>
      <c r="AE170" s="58"/>
      <c r="AF170" s="58"/>
      <c r="AG170" s="58"/>
      <c r="AH170" s="58"/>
      <c r="AI170" s="58"/>
      <c r="AJ170" s="58"/>
      <c r="AK170" s="58"/>
    </row>
    <row r="171" spans="1:37" s="78" customFormat="1" ht="21" x14ac:dyDescent="0.3">
      <c r="A171" s="115"/>
      <c r="B171" s="116" t="s">
        <v>277</v>
      </c>
      <c r="C171" s="37"/>
      <c r="D171" s="38">
        <v>2907095</v>
      </c>
      <c r="E171" s="38"/>
      <c r="F171" s="38"/>
      <c r="G171" s="38">
        <f t="shared" si="15"/>
        <v>2907095</v>
      </c>
      <c r="H171" s="38"/>
      <c r="I171" s="38">
        <v>2907095</v>
      </c>
      <c r="J171" s="38"/>
      <c r="K171" s="39"/>
      <c r="L171" s="40">
        <f t="shared" si="16"/>
        <v>2907095</v>
      </c>
      <c r="M171" s="109"/>
      <c r="N171" s="109">
        <v>39757235</v>
      </c>
      <c r="O171" s="109"/>
      <c r="P171" s="109"/>
      <c r="Q171" s="109">
        <f t="shared" si="19"/>
        <v>39757235</v>
      </c>
      <c r="R171" s="58"/>
      <c r="S171" s="41">
        <f t="shared" si="17"/>
        <v>0</v>
      </c>
      <c r="T171" s="41">
        <f t="shared" si="17"/>
        <v>-36850140</v>
      </c>
      <c r="U171" s="41">
        <f t="shared" si="17"/>
        <v>0</v>
      </c>
      <c r="V171" s="41">
        <f t="shared" si="17"/>
        <v>0</v>
      </c>
      <c r="W171" s="59">
        <f t="shared" si="18"/>
        <v>-36850140</v>
      </c>
      <c r="X171" s="49"/>
      <c r="Y171" s="58"/>
      <c r="Z171" s="58"/>
      <c r="AA171" s="58"/>
      <c r="AB171" s="58"/>
      <c r="AC171" s="80" t="s">
        <v>303</v>
      </c>
      <c r="AE171" s="58"/>
      <c r="AF171" s="58"/>
      <c r="AG171" s="58"/>
      <c r="AH171" s="58"/>
      <c r="AI171" s="58"/>
      <c r="AJ171" s="58"/>
      <c r="AK171" s="58"/>
    </row>
    <row r="172" spans="1:37" s="78" customFormat="1" ht="21" x14ac:dyDescent="0.3">
      <c r="A172" s="115"/>
      <c r="B172" s="116" t="s">
        <v>190</v>
      </c>
      <c r="C172" s="37"/>
      <c r="D172" s="38">
        <f>20000000+(10637000*0.5)</f>
        <v>25318500</v>
      </c>
      <c r="E172" s="38"/>
      <c r="F172" s="38"/>
      <c r="G172" s="38">
        <f t="shared" si="15"/>
        <v>25318500</v>
      </c>
      <c r="H172" s="38"/>
      <c r="I172" s="38">
        <v>25318817</v>
      </c>
      <c r="J172" s="38"/>
      <c r="K172" s="39"/>
      <c r="L172" s="40">
        <f t="shared" si="16"/>
        <v>25318817</v>
      </c>
      <c r="M172" s="109"/>
      <c r="N172" s="109">
        <v>10000000</v>
      </c>
      <c r="O172" s="109"/>
      <c r="P172" s="109"/>
      <c r="Q172" s="109">
        <f t="shared" si="19"/>
        <v>10000000</v>
      </c>
      <c r="R172" s="58"/>
      <c r="S172" s="41">
        <f t="shared" si="17"/>
        <v>0</v>
      </c>
      <c r="T172" s="41">
        <f t="shared" si="17"/>
        <v>15318500</v>
      </c>
      <c r="U172" s="41">
        <f t="shared" si="17"/>
        <v>0</v>
      </c>
      <c r="V172" s="41">
        <f t="shared" si="17"/>
        <v>0</v>
      </c>
      <c r="W172" s="59">
        <f t="shared" si="18"/>
        <v>15318500</v>
      </c>
      <c r="X172" s="49"/>
      <c r="Y172" s="58"/>
      <c r="Z172" s="58"/>
      <c r="AA172" s="58"/>
      <c r="AB172" s="58"/>
      <c r="AC172" s="80" t="s">
        <v>303</v>
      </c>
      <c r="AE172" s="58"/>
      <c r="AF172" s="58"/>
      <c r="AG172" s="58"/>
      <c r="AH172" s="58"/>
      <c r="AI172" s="58"/>
      <c r="AJ172" s="58"/>
      <c r="AK172" s="58"/>
    </row>
    <row r="173" spans="1:37" s="78" customFormat="1" ht="37.5" x14ac:dyDescent="0.3">
      <c r="A173" s="115"/>
      <c r="B173" s="116" t="s">
        <v>389</v>
      </c>
      <c r="C173" s="37"/>
      <c r="D173" s="38">
        <v>3336420</v>
      </c>
      <c r="E173" s="38"/>
      <c r="F173" s="38"/>
      <c r="G173" s="38">
        <f t="shared" si="15"/>
        <v>3336420</v>
      </c>
      <c r="H173" s="38"/>
      <c r="I173" s="38">
        <v>3336420</v>
      </c>
      <c r="J173" s="38"/>
      <c r="K173" s="39">
        <v>6663580</v>
      </c>
      <c r="L173" s="40">
        <f t="shared" si="16"/>
        <v>10000000</v>
      </c>
      <c r="M173" s="109"/>
      <c r="N173" s="109">
        <v>19562360</v>
      </c>
      <c r="O173" s="109"/>
      <c r="P173" s="109"/>
      <c r="Q173" s="109">
        <f t="shared" si="19"/>
        <v>19562360</v>
      </c>
      <c r="R173" s="58"/>
      <c r="S173" s="41">
        <f t="shared" si="17"/>
        <v>0</v>
      </c>
      <c r="T173" s="41">
        <f t="shared" si="17"/>
        <v>-16225940</v>
      </c>
      <c r="U173" s="41">
        <f t="shared" si="17"/>
        <v>0</v>
      </c>
      <c r="V173" s="41">
        <f t="shared" si="17"/>
        <v>0</v>
      </c>
      <c r="W173" s="59">
        <f t="shared" si="18"/>
        <v>-16225940</v>
      </c>
      <c r="X173" s="49"/>
      <c r="Y173" s="58"/>
      <c r="Z173" s="58"/>
      <c r="AA173" s="58"/>
      <c r="AB173" s="58"/>
      <c r="AC173" s="80" t="s">
        <v>303</v>
      </c>
      <c r="AE173" s="58"/>
      <c r="AF173" s="58"/>
      <c r="AG173" s="58"/>
      <c r="AH173" s="58"/>
      <c r="AI173" s="58"/>
      <c r="AJ173" s="58"/>
      <c r="AK173" s="58"/>
    </row>
    <row r="174" spans="1:37" s="78" customFormat="1" ht="37.5" x14ac:dyDescent="0.3">
      <c r="A174" s="115"/>
      <c r="B174" s="116" t="s">
        <v>390</v>
      </c>
      <c r="C174" s="37"/>
      <c r="D174" s="38"/>
      <c r="E174" s="38"/>
      <c r="F174" s="38"/>
      <c r="G174" s="38">
        <f t="shared" si="15"/>
        <v>0</v>
      </c>
      <c r="H174" s="38"/>
      <c r="I174" s="38">
        <v>18220820</v>
      </c>
      <c r="J174" s="38"/>
      <c r="K174" s="39"/>
      <c r="L174" s="40">
        <f t="shared" si="16"/>
        <v>18220820</v>
      </c>
      <c r="M174" s="109"/>
      <c r="N174" s="109">
        <v>5416179</v>
      </c>
      <c r="O174" s="109"/>
      <c r="P174" s="109"/>
      <c r="Q174" s="109">
        <f t="shared" si="19"/>
        <v>5416179</v>
      </c>
      <c r="R174" s="58"/>
      <c r="S174" s="41">
        <f t="shared" si="17"/>
        <v>0</v>
      </c>
      <c r="T174" s="41">
        <f t="shared" si="17"/>
        <v>-5416179</v>
      </c>
      <c r="U174" s="41">
        <f t="shared" si="17"/>
        <v>0</v>
      </c>
      <c r="V174" s="41">
        <f t="shared" si="17"/>
        <v>0</v>
      </c>
      <c r="W174" s="59">
        <f t="shared" si="18"/>
        <v>-5416179</v>
      </c>
      <c r="X174" s="49"/>
      <c r="Y174" s="58"/>
      <c r="Z174" s="58"/>
      <c r="AA174" s="58"/>
      <c r="AB174" s="58"/>
      <c r="AC174" s="80" t="s">
        <v>303</v>
      </c>
      <c r="AE174" s="58"/>
      <c r="AF174" s="58"/>
      <c r="AG174" s="58"/>
      <c r="AH174" s="58"/>
      <c r="AI174" s="58"/>
      <c r="AJ174" s="58"/>
      <c r="AK174" s="58"/>
    </row>
    <row r="175" spans="1:37" ht="21" x14ac:dyDescent="0.3">
      <c r="A175" s="115"/>
      <c r="B175" s="116" t="s">
        <v>391</v>
      </c>
      <c r="C175" s="37"/>
      <c r="D175" s="38"/>
      <c r="E175" s="38"/>
      <c r="F175" s="38"/>
      <c r="G175" s="38">
        <f t="shared" si="15"/>
        <v>0</v>
      </c>
      <c r="H175" s="38"/>
      <c r="I175" s="38">
        <v>1927960</v>
      </c>
      <c r="J175" s="38"/>
      <c r="K175" s="39">
        <v>2994500</v>
      </c>
      <c r="L175" s="40">
        <f t="shared" si="16"/>
        <v>4922460</v>
      </c>
      <c r="M175" s="109"/>
      <c r="N175" s="109">
        <v>3635268</v>
      </c>
      <c r="O175" s="109"/>
      <c r="P175" s="109">
        <v>135000</v>
      </c>
      <c r="Q175" s="109">
        <f t="shared" si="19"/>
        <v>3770268</v>
      </c>
      <c r="S175" s="41">
        <f t="shared" si="17"/>
        <v>0</v>
      </c>
      <c r="T175" s="41">
        <f t="shared" si="17"/>
        <v>-3635268</v>
      </c>
      <c r="U175" s="41">
        <f t="shared" si="17"/>
        <v>0</v>
      </c>
      <c r="V175" s="41">
        <f t="shared" si="17"/>
        <v>-135000</v>
      </c>
      <c r="W175" s="59">
        <f t="shared" si="18"/>
        <v>-3770268</v>
      </c>
      <c r="X175" s="49"/>
      <c r="AC175" s="80" t="s">
        <v>303</v>
      </c>
    </row>
    <row r="176" spans="1:37" ht="37.5" x14ac:dyDescent="0.3">
      <c r="A176" s="115"/>
      <c r="B176" s="116" t="s">
        <v>392</v>
      </c>
      <c r="C176" s="37"/>
      <c r="D176" s="38"/>
      <c r="E176" s="38"/>
      <c r="F176" s="38"/>
      <c r="G176" s="38">
        <f t="shared" si="15"/>
        <v>0</v>
      </c>
      <c r="H176" s="38"/>
      <c r="I176" s="38">
        <v>132294178.64</v>
      </c>
      <c r="J176" s="38"/>
      <c r="K176" s="39"/>
      <c r="L176" s="40">
        <f t="shared" si="16"/>
        <v>132294178.64</v>
      </c>
      <c r="M176" s="109"/>
      <c r="N176" s="109"/>
      <c r="O176" s="109"/>
      <c r="P176" s="109">
        <v>4560000</v>
      </c>
      <c r="Q176" s="109">
        <f t="shared" si="19"/>
        <v>4560000</v>
      </c>
      <c r="S176" s="41">
        <f t="shared" si="17"/>
        <v>0</v>
      </c>
      <c r="T176" s="41">
        <f t="shared" si="17"/>
        <v>0</v>
      </c>
      <c r="U176" s="41">
        <f t="shared" si="17"/>
        <v>0</v>
      </c>
      <c r="V176" s="41">
        <f t="shared" si="17"/>
        <v>-4560000</v>
      </c>
      <c r="W176" s="59">
        <f t="shared" si="18"/>
        <v>-4560000</v>
      </c>
      <c r="X176" s="49" t="s">
        <v>314</v>
      </c>
      <c r="AC176" s="80"/>
    </row>
    <row r="177" spans="1:37" ht="56.25" x14ac:dyDescent="0.3">
      <c r="A177" s="115"/>
      <c r="B177" s="116" t="s">
        <v>393</v>
      </c>
      <c r="C177" s="37">
        <v>37897672</v>
      </c>
      <c r="D177" s="38">
        <f>23480347+(3000000*0.5)</f>
        <v>24980347</v>
      </c>
      <c r="E177" s="38"/>
      <c r="F177" s="38"/>
      <c r="G177" s="38">
        <f t="shared" si="15"/>
        <v>62878019</v>
      </c>
      <c r="H177" s="38">
        <v>37897672</v>
      </c>
      <c r="I177" s="38">
        <v>24980346</v>
      </c>
      <c r="J177" s="38"/>
      <c r="K177" s="39">
        <v>1819375</v>
      </c>
      <c r="L177" s="40">
        <f t="shared" si="16"/>
        <v>64697393</v>
      </c>
      <c r="M177" s="109"/>
      <c r="N177" s="109"/>
      <c r="O177" s="109"/>
      <c r="P177" s="109">
        <v>26628000</v>
      </c>
      <c r="Q177" s="109">
        <f t="shared" si="19"/>
        <v>26628000</v>
      </c>
      <c r="S177" s="41">
        <f t="shared" si="17"/>
        <v>37897672</v>
      </c>
      <c r="T177" s="41">
        <f t="shared" si="17"/>
        <v>24980347</v>
      </c>
      <c r="U177" s="41">
        <f t="shared" si="17"/>
        <v>0</v>
      </c>
      <c r="V177" s="41">
        <f t="shared" si="17"/>
        <v>-26628000</v>
      </c>
      <c r="W177" s="59">
        <f t="shared" si="18"/>
        <v>36250019</v>
      </c>
      <c r="X177" s="49"/>
      <c r="AC177" s="80" t="s">
        <v>303</v>
      </c>
    </row>
    <row r="178" spans="1:37" ht="37.5" x14ac:dyDescent="0.3">
      <c r="A178" s="115"/>
      <c r="B178" s="116" t="s">
        <v>394</v>
      </c>
      <c r="C178" s="37">
        <v>5711859</v>
      </c>
      <c r="D178" s="38">
        <v>16104400</v>
      </c>
      <c r="E178" s="38"/>
      <c r="F178" s="38"/>
      <c r="G178" s="38">
        <f t="shared" si="15"/>
        <v>21816259</v>
      </c>
      <c r="H178" s="38">
        <v>5711859</v>
      </c>
      <c r="I178" s="38">
        <v>15737208</v>
      </c>
      <c r="J178" s="38"/>
      <c r="K178" s="39">
        <v>1750500</v>
      </c>
      <c r="L178" s="40">
        <f t="shared" si="16"/>
        <v>23199567</v>
      </c>
      <c r="M178" s="109"/>
      <c r="N178" s="109"/>
      <c r="O178" s="109"/>
      <c r="P178" s="109">
        <v>34367000</v>
      </c>
      <c r="Q178" s="109">
        <f t="shared" si="19"/>
        <v>34367000</v>
      </c>
      <c r="S178" s="41">
        <f t="shared" si="17"/>
        <v>5711859</v>
      </c>
      <c r="T178" s="41">
        <f t="shared" si="17"/>
        <v>16104400</v>
      </c>
      <c r="U178" s="41">
        <f t="shared" si="17"/>
        <v>0</v>
      </c>
      <c r="V178" s="41">
        <f t="shared" si="17"/>
        <v>-34367000</v>
      </c>
      <c r="W178" s="59">
        <f t="shared" si="18"/>
        <v>-12550741</v>
      </c>
      <c r="X178" s="49"/>
      <c r="AC178" s="79" t="s">
        <v>303</v>
      </c>
    </row>
    <row r="179" spans="1:37" ht="37.5" x14ac:dyDescent="0.3">
      <c r="A179" s="115"/>
      <c r="B179" s="116" t="s">
        <v>395</v>
      </c>
      <c r="C179" s="37">
        <v>3951567</v>
      </c>
      <c r="D179" s="38">
        <f>10409007+(2000000*0.5)</f>
        <v>11409007</v>
      </c>
      <c r="E179" s="38"/>
      <c r="F179" s="38"/>
      <c r="G179" s="38">
        <f t="shared" si="15"/>
        <v>15360574</v>
      </c>
      <c r="H179" s="38">
        <v>3951567</v>
      </c>
      <c r="I179" s="38">
        <v>11409007</v>
      </c>
      <c r="J179" s="38"/>
      <c r="K179" s="39"/>
      <c r="L179" s="40">
        <f t="shared" si="16"/>
        <v>15360574</v>
      </c>
      <c r="M179" s="109"/>
      <c r="N179" s="109"/>
      <c r="O179" s="109"/>
      <c r="P179" s="109">
        <v>3462221</v>
      </c>
      <c r="Q179" s="109">
        <f t="shared" si="19"/>
        <v>3462221</v>
      </c>
      <c r="S179" s="41">
        <f t="shared" si="17"/>
        <v>3951567</v>
      </c>
      <c r="T179" s="41">
        <f t="shared" si="17"/>
        <v>11409007</v>
      </c>
      <c r="U179" s="41">
        <f t="shared" si="17"/>
        <v>0</v>
      </c>
      <c r="V179" s="41">
        <f t="shared" si="17"/>
        <v>-3462221</v>
      </c>
      <c r="W179" s="59">
        <f t="shared" si="18"/>
        <v>11898353</v>
      </c>
      <c r="X179" s="49"/>
      <c r="AC179" s="80" t="s">
        <v>303</v>
      </c>
    </row>
    <row r="180" spans="1:37" ht="37.5" x14ac:dyDescent="0.3">
      <c r="A180" s="115"/>
      <c r="B180" s="116" t="s">
        <v>396</v>
      </c>
      <c r="C180" s="37">
        <v>22725149</v>
      </c>
      <c r="D180" s="38">
        <v>25594864</v>
      </c>
      <c r="E180" s="38"/>
      <c r="F180" s="38"/>
      <c r="G180" s="38">
        <f t="shared" si="15"/>
        <v>48320013</v>
      </c>
      <c r="H180" s="38">
        <v>22725149</v>
      </c>
      <c r="I180" s="38">
        <v>36436146</v>
      </c>
      <c r="J180" s="38"/>
      <c r="K180" s="39">
        <v>2309179.1</v>
      </c>
      <c r="L180" s="40">
        <f t="shared" si="16"/>
        <v>61470474.100000001</v>
      </c>
      <c r="M180" s="109"/>
      <c r="N180" s="109"/>
      <c r="O180" s="109"/>
      <c r="P180" s="109">
        <v>6975000</v>
      </c>
      <c r="Q180" s="109">
        <f t="shared" si="19"/>
        <v>6975000</v>
      </c>
      <c r="S180" s="41">
        <f t="shared" si="17"/>
        <v>22725149</v>
      </c>
      <c r="T180" s="41">
        <f>+D180-N180</f>
        <v>25594864</v>
      </c>
      <c r="U180" s="41">
        <f t="shared" si="17"/>
        <v>0</v>
      </c>
      <c r="V180" s="41">
        <f t="shared" si="17"/>
        <v>-6975000</v>
      </c>
      <c r="W180" s="59">
        <f t="shared" si="18"/>
        <v>41345013</v>
      </c>
      <c r="X180" s="49"/>
      <c r="AC180" s="80" t="s">
        <v>303</v>
      </c>
    </row>
    <row r="181" spans="1:37" ht="37.5" x14ac:dyDescent="0.3">
      <c r="A181" s="115"/>
      <c r="B181" s="116" t="s">
        <v>397</v>
      </c>
      <c r="C181" s="37"/>
      <c r="D181" s="38">
        <v>2088534</v>
      </c>
      <c r="E181" s="38"/>
      <c r="F181" s="38"/>
      <c r="G181" s="38">
        <f t="shared" si="15"/>
        <v>2088534</v>
      </c>
      <c r="H181" s="38"/>
      <c r="I181" s="38">
        <v>4194716</v>
      </c>
      <c r="J181" s="38"/>
      <c r="K181" s="39"/>
      <c r="L181" s="40">
        <f t="shared" si="16"/>
        <v>4194716</v>
      </c>
      <c r="M181" s="109"/>
      <c r="N181" s="109"/>
      <c r="O181" s="109"/>
      <c r="P181" s="109">
        <v>12453000</v>
      </c>
      <c r="Q181" s="109">
        <f t="shared" si="19"/>
        <v>12453000</v>
      </c>
      <c r="S181" s="41">
        <f t="shared" si="17"/>
        <v>0</v>
      </c>
      <c r="T181" s="41">
        <f t="shared" si="17"/>
        <v>2088534</v>
      </c>
      <c r="U181" s="41">
        <f t="shared" si="17"/>
        <v>0</v>
      </c>
      <c r="V181" s="41">
        <f t="shared" si="17"/>
        <v>-12453000</v>
      </c>
      <c r="W181" s="59">
        <f t="shared" si="18"/>
        <v>-10364466</v>
      </c>
      <c r="X181" s="49"/>
      <c r="AC181" s="80" t="s">
        <v>303</v>
      </c>
    </row>
    <row r="182" spans="1:37" ht="37.5" x14ac:dyDescent="0.3">
      <c r="A182" s="115"/>
      <c r="B182" s="116" t="s">
        <v>398</v>
      </c>
      <c r="C182" s="37"/>
      <c r="D182" s="38">
        <v>1220344</v>
      </c>
      <c r="E182" s="38"/>
      <c r="F182" s="38"/>
      <c r="G182" s="38">
        <f t="shared" si="15"/>
        <v>1220344</v>
      </c>
      <c r="H182" s="38"/>
      <c r="I182" s="38">
        <v>1195344</v>
      </c>
      <c r="J182" s="38"/>
      <c r="K182" s="39"/>
      <c r="L182" s="40">
        <f t="shared" si="16"/>
        <v>1195344</v>
      </c>
      <c r="M182" s="109"/>
      <c r="N182" s="109"/>
      <c r="O182" s="109"/>
      <c r="P182" s="109">
        <v>15000000</v>
      </c>
      <c r="Q182" s="109">
        <f t="shared" si="19"/>
        <v>15000000</v>
      </c>
      <c r="S182" s="41">
        <f t="shared" si="17"/>
        <v>0</v>
      </c>
      <c r="T182" s="41">
        <f t="shared" si="17"/>
        <v>1220344</v>
      </c>
      <c r="U182" s="41">
        <f t="shared" si="17"/>
        <v>0</v>
      </c>
      <c r="V182" s="41">
        <f t="shared" si="17"/>
        <v>-15000000</v>
      </c>
      <c r="W182" s="59">
        <f t="shared" si="18"/>
        <v>-13779656</v>
      </c>
      <c r="X182" s="49"/>
      <c r="AC182" s="80" t="s">
        <v>303</v>
      </c>
    </row>
    <row r="183" spans="1:37" ht="56.25" x14ac:dyDescent="0.3">
      <c r="A183" s="115"/>
      <c r="B183" s="116" t="s">
        <v>399</v>
      </c>
      <c r="C183" s="37"/>
      <c r="D183" s="38">
        <f>4779060-540000+(19*12*5000)</f>
        <v>5379060</v>
      </c>
      <c r="E183" s="38"/>
      <c r="F183" s="38"/>
      <c r="G183" s="38">
        <f t="shared" si="15"/>
        <v>5379060</v>
      </c>
      <c r="H183" s="38"/>
      <c r="I183" s="38">
        <v>7842036</v>
      </c>
      <c r="J183" s="38"/>
      <c r="K183" s="39"/>
      <c r="L183" s="40">
        <f t="shared" si="16"/>
        <v>7842036</v>
      </c>
      <c r="M183" s="109"/>
      <c r="N183" s="109"/>
      <c r="O183" s="109"/>
      <c r="P183" s="109">
        <v>20000000</v>
      </c>
      <c r="Q183" s="109">
        <f t="shared" si="19"/>
        <v>20000000</v>
      </c>
      <c r="S183" s="41">
        <f t="shared" si="17"/>
        <v>0</v>
      </c>
      <c r="T183" s="41">
        <f t="shared" si="17"/>
        <v>5379060</v>
      </c>
      <c r="U183" s="41">
        <f t="shared" si="17"/>
        <v>0</v>
      </c>
      <c r="V183" s="41">
        <f t="shared" si="17"/>
        <v>-20000000</v>
      </c>
      <c r="W183" s="59">
        <f t="shared" si="18"/>
        <v>-14620940</v>
      </c>
      <c r="X183" s="49"/>
      <c r="AC183" s="80" t="s">
        <v>303</v>
      </c>
    </row>
    <row r="184" spans="1:37" ht="37.5" x14ac:dyDescent="0.3">
      <c r="A184" s="115"/>
      <c r="B184" s="116" t="s">
        <v>400</v>
      </c>
      <c r="C184" s="37"/>
      <c r="D184" s="38">
        <v>697488</v>
      </c>
      <c r="E184" s="38"/>
      <c r="F184" s="38"/>
      <c r="G184" s="38">
        <f t="shared" si="15"/>
        <v>697488</v>
      </c>
      <c r="H184" s="38"/>
      <c r="I184" s="38">
        <v>1446599</v>
      </c>
      <c r="J184" s="38"/>
      <c r="K184" s="39"/>
      <c r="L184" s="40">
        <f t="shared" si="16"/>
        <v>1446599</v>
      </c>
      <c r="M184" s="109"/>
      <c r="N184" s="109"/>
      <c r="O184" s="109"/>
      <c r="P184" s="109">
        <v>6069520</v>
      </c>
      <c r="Q184" s="109">
        <f t="shared" si="19"/>
        <v>6069520</v>
      </c>
      <c r="S184" s="41">
        <f t="shared" si="17"/>
        <v>0</v>
      </c>
      <c r="T184" s="41">
        <f t="shared" si="17"/>
        <v>697488</v>
      </c>
      <c r="U184" s="41">
        <f t="shared" si="17"/>
        <v>0</v>
      </c>
      <c r="V184" s="41">
        <f t="shared" si="17"/>
        <v>-6069520</v>
      </c>
      <c r="W184" s="59">
        <f t="shared" si="18"/>
        <v>-5372032</v>
      </c>
      <c r="X184" s="49"/>
      <c r="AC184" s="80" t="s">
        <v>303</v>
      </c>
    </row>
    <row r="185" spans="1:37" ht="21" x14ac:dyDescent="0.3">
      <c r="A185" s="115"/>
      <c r="B185" s="116" t="s">
        <v>401</v>
      </c>
      <c r="C185" s="37">
        <v>29247877</v>
      </c>
      <c r="D185" s="38">
        <v>1073342</v>
      </c>
      <c r="E185" s="38"/>
      <c r="F185" s="38"/>
      <c r="G185" s="38">
        <f t="shared" si="15"/>
        <v>30321219</v>
      </c>
      <c r="H185" s="38">
        <v>29247877</v>
      </c>
      <c r="I185" s="38">
        <v>1100550.1399999999</v>
      </c>
      <c r="J185" s="38"/>
      <c r="K185" s="39"/>
      <c r="L185" s="40">
        <f t="shared" si="16"/>
        <v>30348427.140000001</v>
      </c>
      <c r="M185" s="109"/>
      <c r="N185" s="109"/>
      <c r="O185" s="109"/>
      <c r="P185" s="109">
        <v>30000000</v>
      </c>
      <c r="Q185" s="109">
        <f t="shared" si="19"/>
        <v>30000000</v>
      </c>
      <c r="S185" s="41">
        <f t="shared" si="17"/>
        <v>29247877</v>
      </c>
      <c r="T185" s="41">
        <f>+D185-N185</f>
        <v>1073342</v>
      </c>
      <c r="U185" s="41">
        <f t="shared" si="17"/>
        <v>0</v>
      </c>
      <c r="V185" s="41">
        <f t="shared" si="17"/>
        <v>-30000000</v>
      </c>
      <c r="W185" s="59">
        <f t="shared" si="18"/>
        <v>321219</v>
      </c>
      <c r="X185" s="49"/>
      <c r="AC185" s="79" t="s">
        <v>303</v>
      </c>
    </row>
    <row r="186" spans="1:37" ht="37.5" x14ac:dyDescent="0.3">
      <c r="A186" s="115"/>
      <c r="B186" s="116" t="s">
        <v>402</v>
      </c>
      <c r="C186" s="37">
        <v>21705571</v>
      </c>
      <c r="D186" s="38">
        <v>11502865</v>
      </c>
      <c r="E186" s="38"/>
      <c r="F186" s="38"/>
      <c r="G186" s="38">
        <f t="shared" si="15"/>
        <v>33208436</v>
      </c>
      <c r="H186" s="38">
        <v>21705571</v>
      </c>
      <c r="I186" s="38">
        <v>11502676.279999999</v>
      </c>
      <c r="J186" s="38"/>
      <c r="K186" s="39">
        <v>702322.24</v>
      </c>
      <c r="L186" s="40">
        <f t="shared" si="16"/>
        <v>33910569.520000003</v>
      </c>
      <c r="M186" s="109"/>
      <c r="N186" s="109"/>
      <c r="O186" s="109"/>
      <c r="P186" s="109">
        <v>2334700</v>
      </c>
      <c r="Q186" s="109">
        <f t="shared" si="19"/>
        <v>2334700</v>
      </c>
      <c r="S186" s="41">
        <f t="shared" si="17"/>
        <v>21705571</v>
      </c>
      <c r="T186" s="41">
        <f t="shared" si="17"/>
        <v>11502865</v>
      </c>
      <c r="U186" s="41">
        <f t="shared" si="17"/>
        <v>0</v>
      </c>
      <c r="V186" s="41">
        <f t="shared" si="17"/>
        <v>-2334700</v>
      </c>
      <c r="W186" s="59">
        <f t="shared" si="18"/>
        <v>30873736</v>
      </c>
      <c r="X186" s="49"/>
      <c r="AC186" s="80" t="s">
        <v>303</v>
      </c>
    </row>
    <row r="187" spans="1:37" ht="37.5" x14ac:dyDescent="0.3">
      <c r="A187" s="115"/>
      <c r="B187" s="116" t="s">
        <v>403</v>
      </c>
      <c r="C187" s="37">
        <v>10330057</v>
      </c>
      <c r="D187" s="38">
        <v>661840</v>
      </c>
      <c r="E187" s="38"/>
      <c r="F187" s="38"/>
      <c r="G187" s="38">
        <f t="shared" si="15"/>
        <v>10991897</v>
      </c>
      <c r="H187" s="38">
        <v>10330057</v>
      </c>
      <c r="I187" s="38">
        <v>942432</v>
      </c>
      <c r="J187" s="38"/>
      <c r="K187" s="39">
        <v>50000</v>
      </c>
      <c r="L187" s="40">
        <f t="shared" si="16"/>
        <v>11322489</v>
      </c>
      <c r="M187" s="109"/>
      <c r="N187" s="109"/>
      <c r="O187" s="109"/>
      <c r="P187" s="109">
        <v>13500000</v>
      </c>
      <c r="Q187" s="109">
        <f t="shared" si="19"/>
        <v>13500000</v>
      </c>
      <c r="S187" s="41">
        <f t="shared" si="17"/>
        <v>10330057</v>
      </c>
      <c r="T187" s="41">
        <f t="shared" si="17"/>
        <v>661840</v>
      </c>
      <c r="U187" s="41">
        <f t="shared" si="17"/>
        <v>0</v>
      </c>
      <c r="V187" s="41">
        <f t="shared" si="17"/>
        <v>-13500000</v>
      </c>
      <c r="W187" s="59">
        <f t="shared" si="18"/>
        <v>-2508103</v>
      </c>
      <c r="X187" s="49"/>
      <c r="AC187" s="80" t="s">
        <v>303</v>
      </c>
    </row>
    <row r="188" spans="1:37" ht="37.5" x14ac:dyDescent="0.3">
      <c r="A188" s="115"/>
      <c r="B188" s="116" t="s">
        <v>404</v>
      </c>
      <c r="C188" s="37"/>
      <c r="D188" s="38"/>
      <c r="E188" s="38"/>
      <c r="F188" s="38">
        <v>767049729.4000001</v>
      </c>
      <c r="G188" s="38">
        <f t="shared" si="15"/>
        <v>767049729.4000001</v>
      </c>
      <c r="H188" s="38"/>
      <c r="I188" s="38"/>
      <c r="J188" s="38"/>
      <c r="K188" s="39">
        <v>767049729.4000001</v>
      </c>
      <c r="L188" s="40">
        <f t="shared" si="16"/>
        <v>767049729.4000001</v>
      </c>
      <c r="M188" s="109"/>
      <c r="N188" s="109"/>
      <c r="O188" s="109"/>
      <c r="P188" s="109">
        <v>3835000</v>
      </c>
      <c r="Q188" s="109">
        <f t="shared" si="19"/>
        <v>3835000</v>
      </c>
      <c r="S188" s="41">
        <f t="shared" si="17"/>
        <v>0</v>
      </c>
      <c r="T188" s="41">
        <f>+D188-N188</f>
        <v>0</v>
      </c>
      <c r="U188" s="41">
        <f t="shared" si="17"/>
        <v>0</v>
      </c>
      <c r="V188" s="41">
        <f t="shared" si="17"/>
        <v>763214729.4000001</v>
      </c>
      <c r="W188" s="59">
        <f t="shared" si="18"/>
        <v>763214729.4000001</v>
      </c>
      <c r="X188" s="49"/>
      <c r="AE188" s="60">
        <v>767049730</v>
      </c>
    </row>
    <row r="189" spans="1:37" ht="56.25" x14ac:dyDescent="0.3">
      <c r="A189" s="115"/>
      <c r="B189" s="116" t="s">
        <v>405</v>
      </c>
      <c r="C189" s="37"/>
      <c r="D189" s="38"/>
      <c r="E189" s="38"/>
      <c r="F189" s="38"/>
      <c r="G189" s="38"/>
      <c r="H189" s="38"/>
      <c r="I189" s="38"/>
      <c r="J189" s="38"/>
      <c r="K189" s="39"/>
      <c r="L189" s="40"/>
      <c r="M189" s="109"/>
      <c r="N189" s="109"/>
      <c r="O189" s="109"/>
      <c r="P189" s="109">
        <v>46067000</v>
      </c>
      <c r="Q189" s="109">
        <f t="shared" si="19"/>
        <v>46067000</v>
      </c>
      <c r="S189" s="41"/>
      <c r="T189" s="41"/>
      <c r="U189" s="41"/>
      <c r="V189" s="41"/>
      <c r="W189" s="59"/>
      <c r="X189" s="49"/>
      <c r="Y189" s="60"/>
      <c r="AE189" s="60">
        <v>186000000</v>
      </c>
    </row>
    <row r="190" spans="1:37" ht="37.5" x14ac:dyDescent="0.3">
      <c r="A190" s="115"/>
      <c r="B190" s="116" t="s">
        <v>406</v>
      </c>
      <c r="C190" s="53">
        <f t="shared" ref="C190:W190" si="20">+SUM(C4:C189)</f>
        <v>1053634911</v>
      </c>
      <c r="D190" s="53">
        <f t="shared" si="20"/>
        <v>2169798306.3499999</v>
      </c>
      <c r="E190" s="53">
        <f t="shared" si="20"/>
        <v>196676206.29000002</v>
      </c>
      <c r="F190" s="53">
        <f t="shared" si="20"/>
        <v>767049729.4000001</v>
      </c>
      <c r="G190" s="53">
        <f t="shared" si="20"/>
        <v>4187159153.04</v>
      </c>
      <c r="H190" s="53">
        <f t="shared" si="20"/>
        <v>1053764911</v>
      </c>
      <c r="I190" s="53">
        <f t="shared" si="20"/>
        <v>2750591252.3200002</v>
      </c>
      <c r="J190" s="53">
        <f t="shared" si="20"/>
        <v>196676206.29000002</v>
      </c>
      <c r="K190" s="53">
        <f t="shared" si="20"/>
        <v>981870934.54000008</v>
      </c>
      <c r="L190" s="54">
        <f t="shared" si="20"/>
        <v>4982903304.1499987</v>
      </c>
      <c r="M190" s="109"/>
      <c r="N190" s="109"/>
      <c r="O190" s="109"/>
      <c r="P190" s="109">
        <v>5539000</v>
      </c>
      <c r="Q190" s="109">
        <f t="shared" si="19"/>
        <v>5539000</v>
      </c>
      <c r="R190" s="54">
        <f t="shared" si="20"/>
        <v>0</v>
      </c>
      <c r="S190" s="54">
        <f t="shared" si="20"/>
        <v>76059266</v>
      </c>
      <c r="T190" s="54">
        <f t="shared" si="20"/>
        <v>-496939200.64999998</v>
      </c>
      <c r="U190" s="54">
        <f t="shared" si="20"/>
        <v>631801.0000000298</v>
      </c>
      <c r="V190" s="54">
        <f t="shared" si="20"/>
        <v>380206213.18000007</v>
      </c>
      <c r="W190" s="82">
        <f t="shared" si="20"/>
        <v>23569188.530000091</v>
      </c>
      <c r="X190" s="49"/>
      <c r="Y190" s="60">
        <v>4597817674.7700005</v>
      </c>
      <c r="AK190" s="81">
        <f>+Q190-'[1]After TBH (for Planning) '!Q194</f>
        <v>-4654796772.6399994</v>
      </c>
    </row>
    <row r="191" spans="1:37" ht="56.25" x14ac:dyDescent="0.3">
      <c r="A191" s="115"/>
      <c r="B191" s="116" t="s">
        <v>407</v>
      </c>
      <c r="D191" s="81">
        <v>1755356974.9000001</v>
      </c>
      <c r="E191" s="81"/>
      <c r="F191" s="81"/>
      <c r="G191" s="38">
        <f>+SUM(D191:D191)</f>
        <v>1755356974.9000001</v>
      </c>
      <c r="H191" s="52"/>
      <c r="I191" s="81"/>
      <c r="J191" s="81"/>
      <c r="K191" s="81"/>
      <c r="L191" s="85"/>
      <c r="M191" s="109"/>
      <c r="N191" s="109"/>
      <c r="O191" s="109"/>
      <c r="P191" s="111">
        <v>2992000</v>
      </c>
      <c r="Q191" s="109">
        <f t="shared" si="19"/>
        <v>2992000</v>
      </c>
    </row>
    <row r="192" spans="1:37" s="60" customFormat="1" ht="37.5" x14ac:dyDescent="0.3">
      <c r="A192" s="115"/>
      <c r="B192" s="116" t="s">
        <v>408</v>
      </c>
      <c r="C192" s="84"/>
      <c r="D192" s="81">
        <f t="shared" ref="D192" si="21">+D190-D191</f>
        <v>414441331.44999981</v>
      </c>
      <c r="E192" s="81"/>
      <c r="F192" s="81"/>
      <c r="G192" s="38">
        <f>+SUM(D192:D192)</f>
        <v>414441331.44999981</v>
      </c>
      <c r="H192" s="52"/>
      <c r="I192" s="81"/>
      <c r="J192" s="81"/>
      <c r="K192" s="81"/>
      <c r="L192" s="85"/>
      <c r="M192" s="109"/>
      <c r="N192" s="109"/>
      <c r="O192" s="109"/>
      <c r="P192" s="109">
        <v>7532000</v>
      </c>
      <c r="Q192" s="109">
        <f>+SUM(M192:P192)</f>
        <v>7532000</v>
      </c>
      <c r="R192" s="58"/>
      <c r="AD192" s="61"/>
    </row>
    <row r="193" spans="1:30" s="60" customFormat="1" ht="37.5" x14ac:dyDescent="0.3">
      <c r="A193" s="115"/>
      <c r="B193" s="116" t="s">
        <v>409</v>
      </c>
      <c r="C193" s="84"/>
      <c r="D193" s="86" t="s">
        <v>315</v>
      </c>
      <c r="E193" s="86"/>
      <c r="F193" s="86"/>
      <c r="G193" s="38">
        <f>+SUM(D193:D193)</f>
        <v>0</v>
      </c>
      <c r="H193" s="52"/>
      <c r="I193" s="86"/>
      <c r="J193" s="86"/>
      <c r="K193" s="86"/>
      <c r="L193" s="87"/>
      <c r="M193" s="109"/>
      <c r="N193" s="109"/>
      <c r="O193" s="109"/>
      <c r="P193" s="109">
        <v>10000000</v>
      </c>
      <c r="Q193" s="109">
        <f t="shared" si="19"/>
        <v>10000000</v>
      </c>
      <c r="R193" s="58"/>
      <c r="AD193" s="61"/>
    </row>
    <row r="194" spans="1:30" s="60" customFormat="1" ht="56.25" x14ac:dyDescent="0.3">
      <c r="A194" s="115"/>
      <c r="B194" s="116" t="s">
        <v>410</v>
      </c>
      <c r="C194" s="84"/>
      <c r="D194" s="88"/>
      <c r="E194" s="88"/>
      <c r="F194" s="88"/>
      <c r="G194" s="88"/>
      <c r="H194" s="88"/>
      <c r="I194" s="88"/>
      <c r="J194" s="88"/>
      <c r="K194" s="88"/>
      <c r="L194" s="89"/>
      <c r="M194" s="109"/>
      <c r="N194" s="109"/>
      <c r="O194" s="109"/>
      <c r="P194" s="109">
        <v>13691000</v>
      </c>
      <c r="Q194" s="109">
        <f t="shared" si="19"/>
        <v>13691000</v>
      </c>
      <c r="R194" s="58"/>
      <c r="AD194" s="61"/>
    </row>
    <row r="195" spans="1:30" s="60" customFormat="1" ht="56.25" x14ac:dyDescent="0.3">
      <c r="A195" s="115"/>
      <c r="B195" s="116" t="s">
        <v>411</v>
      </c>
      <c r="C195" s="90"/>
      <c r="D195" s="48">
        <v>2021</v>
      </c>
      <c r="E195" s="48"/>
      <c r="F195" s="48"/>
      <c r="G195" s="48"/>
      <c r="H195" s="48"/>
      <c r="I195" s="48"/>
      <c r="J195" s="48"/>
      <c r="K195" s="48"/>
      <c r="L195" s="91"/>
      <c r="M195" s="109"/>
      <c r="N195" s="109"/>
      <c r="O195" s="109"/>
      <c r="P195" s="109">
        <v>24000000</v>
      </c>
      <c r="Q195" s="109">
        <f t="shared" si="19"/>
        <v>24000000</v>
      </c>
      <c r="R195" s="58"/>
      <c r="AD195" s="61"/>
    </row>
    <row r="196" spans="1:30" s="60" customFormat="1" ht="37.5" x14ac:dyDescent="0.3">
      <c r="A196" s="115"/>
      <c r="B196" s="116" t="s">
        <v>412</v>
      </c>
      <c r="C196" s="37"/>
      <c r="D196" s="38">
        <v>639521932</v>
      </c>
      <c r="E196" s="38"/>
      <c r="F196" s="38"/>
      <c r="G196" s="38"/>
      <c r="H196" s="38"/>
      <c r="I196" s="38"/>
      <c r="J196" s="38"/>
      <c r="K196" s="38"/>
      <c r="L196" s="92"/>
      <c r="M196" s="109"/>
      <c r="N196" s="109"/>
      <c r="O196" s="109"/>
      <c r="P196" s="109">
        <v>3150000</v>
      </c>
      <c r="Q196" s="109">
        <f t="shared" si="19"/>
        <v>3150000</v>
      </c>
      <c r="R196" s="58"/>
      <c r="AD196" s="61"/>
    </row>
    <row r="197" spans="1:30" s="60" customFormat="1" ht="37.5" x14ac:dyDescent="0.3">
      <c r="A197" s="115"/>
      <c r="B197" s="116" t="s">
        <v>413</v>
      </c>
      <c r="C197" s="37"/>
      <c r="D197" s="38">
        <v>40000000</v>
      </c>
      <c r="E197" s="38"/>
      <c r="F197" s="38"/>
      <c r="G197" s="38"/>
      <c r="H197" s="38"/>
      <c r="I197" s="38"/>
      <c r="J197" s="38"/>
      <c r="K197" s="38"/>
      <c r="L197" s="92"/>
      <c r="M197" s="109"/>
      <c r="N197" s="109"/>
      <c r="O197" s="109"/>
      <c r="P197" s="109">
        <v>9884000</v>
      </c>
      <c r="Q197" s="109">
        <f t="shared" si="19"/>
        <v>9884000</v>
      </c>
      <c r="R197" s="58"/>
      <c r="AD197" s="61"/>
    </row>
    <row r="198" spans="1:30" s="60" customFormat="1" ht="37.5" x14ac:dyDescent="0.3">
      <c r="A198" s="115"/>
      <c r="B198" s="116" t="s">
        <v>414</v>
      </c>
      <c r="C198" s="84"/>
      <c r="D198" s="93"/>
      <c r="E198" s="93"/>
      <c r="F198" s="93"/>
      <c r="G198" s="93"/>
      <c r="H198" s="93"/>
      <c r="I198" s="93"/>
      <c r="J198" s="93"/>
      <c r="K198" s="93"/>
      <c r="L198" s="89"/>
      <c r="M198" s="109"/>
      <c r="N198" s="109"/>
      <c r="O198" s="109"/>
      <c r="P198" s="109">
        <v>10000000</v>
      </c>
      <c r="Q198" s="109">
        <f t="shared" si="19"/>
        <v>10000000</v>
      </c>
      <c r="R198" s="58"/>
      <c r="AD198" s="61"/>
    </row>
    <row r="199" spans="1:30" s="60" customFormat="1" ht="56.25" x14ac:dyDescent="0.3">
      <c r="A199" s="115"/>
      <c r="B199" s="116" t="s">
        <v>415</v>
      </c>
      <c r="C199" s="84"/>
      <c r="D199" s="88"/>
      <c r="E199" s="88"/>
      <c r="F199" s="88"/>
      <c r="G199" s="88"/>
      <c r="H199" s="88"/>
      <c r="I199" s="88"/>
      <c r="J199" s="88"/>
      <c r="K199" s="88"/>
      <c r="L199" s="89"/>
      <c r="M199" s="109"/>
      <c r="N199" s="109"/>
      <c r="O199" s="109"/>
      <c r="P199" s="109">
        <v>10764000</v>
      </c>
      <c r="Q199" s="109">
        <f t="shared" si="19"/>
        <v>10764000</v>
      </c>
      <c r="R199" s="58"/>
      <c r="AD199" s="61"/>
    </row>
    <row r="200" spans="1:30" s="60" customFormat="1" ht="37.5" x14ac:dyDescent="0.3">
      <c r="A200" s="115"/>
      <c r="B200" s="116" t="s">
        <v>416</v>
      </c>
      <c r="C200" s="84"/>
      <c r="D200" s="88"/>
      <c r="E200" s="88"/>
      <c r="F200" s="88"/>
      <c r="G200" s="88"/>
      <c r="H200" s="88"/>
      <c r="I200" s="88"/>
      <c r="J200" s="88"/>
      <c r="K200" s="88"/>
      <c r="L200" s="89"/>
      <c r="M200" s="109"/>
      <c r="N200" s="109"/>
      <c r="O200" s="109"/>
      <c r="P200" s="109">
        <v>261500</v>
      </c>
      <c r="Q200" s="109">
        <f t="shared" si="19"/>
        <v>261500</v>
      </c>
      <c r="R200" s="58"/>
      <c r="AD200" s="61"/>
    </row>
    <row r="201" spans="1:30" s="60" customFormat="1" ht="37.5" x14ac:dyDescent="0.3">
      <c r="A201" s="115"/>
      <c r="B201" s="116" t="s">
        <v>417</v>
      </c>
      <c r="C201" s="84"/>
      <c r="D201" s="88"/>
      <c r="E201" s="88"/>
      <c r="F201" s="88"/>
      <c r="G201" s="88"/>
      <c r="H201" s="88"/>
      <c r="I201" s="88"/>
      <c r="J201" s="88"/>
      <c r="K201" s="88"/>
      <c r="L201" s="89"/>
      <c r="M201" s="109"/>
      <c r="N201" s="109"/>
      <c r="O201" s="109"/>
      <c r="P201" s="109">
        <v>813500</v>
      </c>
      <c r="Q201" s="109">
        <f t="shared" si="19"/>
        <v>813500</v>
      </c>
      <c r="R201" s="58"/>
      <c r="AD201" s="61"/>
    </row>
    <row r="202" spans="1:30" s="60" customFormat="1" ht="37.5" x14ac:dyDescent="0.3">
      <c r="A202" s="115"/>
      <c r="B202" s="116" t="s">
        <v>418</v>
      </c>
      <c r="C202" s="84"/>
      <c r="D202" s="88"/>
      <c r="E202" s="88"/>
      <c r="F202" s="88"/>
      <c r="G202" s="88"/>
      <c r="H202" s="88"/>
      <c r="I202" s="88"/>
      <c r="J202" s="88"/>
      <c r="K202" s="88"/>
      <c r="L202" s="89"/>
      <c r="M202" s="109"/>
      <c r="N202" s="109"/>
      <c r="O202" s="109"/>
      <c r="P202" s="109">
        <v>9996500</v>
      </c>
      <c r="Q202" s="109">
        <f t="shared" si="19"/>
        <v>9996500</v>
      </c>
      <c r="R202" s="58"/>
      <c r="AD202" s="61"/>
    </row>
    <row r="203" spans="1:30" s="60" customFormat="1" ht="37.5" x14ac:dyDescent="0.3">
      <c r="A203" s="115"/>
      <c r="B203" s="116" t="s">
        <v>419</v>
      </c>
      <c r="C203" s="84"/>
      <c r="D203" s="88"/>
      <c r="E203" s="88"/>
      <c r="F203" s="88"/>
      <c r="G203" s="88"/>
      <c r="H203" s="88"/>
      <c r="I203" s="88"/>
      <c r="J203" s="88"/>
      <c r="K203" s="88"/>
      <c r="L203" s="89"/>
      <c r="M203" s="109"/>
      <c r="N203" s="109"/>
      <c r="O203" s="109"/>
      <c r="P203" s="109">
        <v>9265000</v>
      </c>
      <c r="Q203" s="109">
        <f t="shared" si="19"/>
        <v>9265000</v>
      </c>
      <c r="R203" s="58"/>
      <c r="AD203" s="61"/>
    </row>
    <row r="204" spans="1:30" s="60" customFormat="1" ht="21" x14ac:dyDescent="0.3">
      <c r="A204" s="115"/>
      <c r="B204" s="116" t="s">
        <v>420</v>
      </c>
      <c r="C204" s="84"/>
      <c r="D204" s="88"/>
      <c r="E204" s="88"/>
      <c r="F204" s="88"/>
      <c r="G204" s="88"/>
      <c r="H204" s="88"/>
      <c r="I204" s="88"/>
      <c r="J204" s="88"/>
      <c r="K204" s="88"/>
      <c r="L204" s="89"/>
      <c r="M204" s="109"/>
      <c r="N204" s="109"/>
      <c r="O204" s="109"/>
      <c r="P204" s="109">
        <v>10066500</v>
      </c>
      <c r="Q204" s="109">
        <f t="shared" si="19"/>
        <v>10066500</v>
      </c>
      <c r="R204" s="58"/>
      <c r="AD204" s="61"/>
    </row>
    <row r="205" spans="1:30" s="60" customFormat="1" ht="21" x14ac:dyDescent="0.3">
      <c r="A205" s="115"/>
      <c r="B205" s="116" t="s">
        <v>421</v>
      </c>
      <c r="C205" s="84"/>
      <c r="D205" s="88"/>
      <c r="E205" s="88"/>
      <c r="F205" s="88"/>
      <c r="G205" s="88"/>
      <c r="H205" s="88"/>
      <c r="I205" s="88"/>
      <c r="J205" s="88"/>
      <c r="K205" s="88"/>
      <c r="L205" s="89"/>
      <c r="M205" s="109"/>
      <c r="N205" s="109"/>
      <c r="O205" s="109"/>
      <c r="P205" s="109">
        <v>1899000</v>
      </c>
      <c r="Q205" s="109">
        <f t="shared" si="19"/>
        <v>1899000</v>
      </c>
      <c r="R205" s="58"/>
      <c r="AD205" s="61"/>
    </row>
    <row r="206" spans="1:30" s="60" customFormat="1" ht="21" x14ac:dyDescent="0.3">
      <c r="A206" s="115"/>
      <c r="B206" s="116" t="s">
        <v>422</v>
      </c>
      <c r="C206" s="84"/>
      <c r="D206" s="88"/>
      <c r="E206" s="88"/>
      <c r="F206" s="88"/>
      <c r="G206" s="88"/>
      <c r="H206" s="88"/>
      <c r="I206" s="88"/>
      <c r="J206" s="88"/>
      <c r="K206" s="88"/>
      <c r="L206" s="89"/>
      <c r="M206" s="109"/>
      <c r="N206" s="109"/>
      <c r="O206" s="109"/>
      <c r="P206" s="109">
        <v>9536500</v>
      </c>
      <c r="Q206" s="109">
        <f t="shared" si="19"/>
        <v>9536500</v>
      </c>
      <c r="R206" s="58"/>
      <c r="AD206" s="61"/>
    </row>
    <row r="207" spans="1:30" s="60" customFormat="1" ht="21" x14ac:dyDescent="0.3">
      <c r="A207" s="115"/>
      <c r="B207" s="116" t="s">
        <v>423</v>
      </c>
      <c r="C207" s="84"/>
      <c r="D207" s="88"/>
      <c r="E207" s="88"/>
      <c r="F207" s="88"/>
      <c r="G207" s="88"/>
      <c r="H207" s="88"/>
      <c r="I207" s="88"/>
      <c r="J207" s="88"/>
      <c r="K207" s="88"/>
      <c r="L207" s="89"/>
      <c r="M207" s="109"/>
      <c r="N207" s="109"/>
      <c r="O207" s="109"/>
      <c r="P207" s="109">
        <v>1664000</v>
      </c>
      <c r="Q207" s="109">
        <f t="shared" si="19"/>
        <v>1664000</v>
      </c>
      <c r="R207" s="58"/>
      <c r="AD207" s="61"/>
    </row>
    <row r="208" spans="1:30" s="60" customFormat="1" ht="37.5" x14ac:dyDescent="0.3">
      <c r="A208" s="115"/>
      <c r="B208" s="116" t="s">
        <v>424</v>
      </c>
      <c r="C208" s="84"/>
      <c r="D208" s="88"/>
      <c r="E208" s="88"/>
      <c r="F208" s="88"/>
      <c r="G208" s="88"/>
      <c r="H208" s="88"/>
      <c r="I208" s="88"/>
      <c r="J208" s="88"/>
      <c r="K208" s="88"/>
      <c r="L208" s="89"/>
      <c r="M208" s="109"/>
      <c r="N208" s="109"/>
      <c r="O208" s="109"/>
      <c r="P208" s="109">
        <v>3470100</v>
      </c>
      <c r="Q208" s="109">
        <f t="shared" si="19"/>
        <v>3470100</v>
      </c>
      <c r="R208" s="58"/>
      <c r="AD208" s="61"/>
    </row>
    <row r="209" spans="1:30" s="60" customFormat="1" ht="37.5" x14ac:dyDescent="0.3">
      <c r="A209" s="115"/>
      <c r="B209" s="116" t="s">
        <v>425</v>
      </c>
      <c r="C209" s="84"/>
      <c r="D209" s="88"/>
      <c r="E209" s="88"/>
      <c r="F209" s="88"/>
      <c r="G209" s="88"/>
      <c r="H209" s="88"/>
      <c r="I209" s="88"/>
      <c r="J209" s="88"/>
      <c r="K209" s="88"/>
      <c r="L209" s="89"/>
      <c r="M209" s="109"/>
      <c r="N209" s="109"/>
      <c r="O209" s="109"/>
      <c r="P209" s="109">
        <v>10000000</v>
      </c>
      <c r="Q209" s="109">
        <f t="shared" si="19"/>
        <v>10000000</v>
      </c>
      <c r="R209" s="58"/>
      <c r="AD209" s="61"/>
    </row>
    <row r="210" spans="1:30" s="60" customFormat="1" ht="37.5" x14ac:dyDescent="0.3">
      <c r="A210" s="115"/>
      <c r="B210" s="116" t="s">
        <v>426</v>
      </c>
      <c r="C210" s="84"/>
      <c r="D210" s="88"/>
      <c r="E210" s="88"/>
      <c r="F210" s="88"/>
      <c r="G210" s="88"/>
      <c r="H210" s="88"/>
      <c r="I210" s="88"/>
      <c r="J210" s="88"/>
      <c r="K210" s="88"/>
      <c r="L210" s="89"/>
      <c r="M210" s="109"/>
      <c r="N210" s="109"/>
      <c r="O210" s="109"/>
      <c r="P210" s="109">
        <v>7406500</v>
      </c>
      <c r="Q210" s="109">
        <f t="shared" si="19"/>
        <v>7406500</v>
      </c>
      <c r="R210" s="58"/>
      <c r="AD210" s="61"/>
    </row>
    <row r="211" spans="1:30" s="60" customFormat="1" ht="56.25" x14ac:dyDescent="0.3">
      <c r="A211" s="115"/>
      <c r="B211" s="116" t="s">
        <v>427</v>
      </c>
      <c r="C211" s="84"/>
      <c r="D211" s="88"/>
      <c r="E211" s="88"/>
      <c r="F211" s="88"/>
      <c r="G211" s="88"/>
      <c r="H211" s="88"/>
      <c r="I211" s="88"/>
      <c r="J211" s="88"/>
      <c r="K211" s="88"/>
      <c r="L211" s="89"/>
      <c r="M211" s="109"/>
      <c r="N211" s="109"/>
      <c r="O211" s="109"/>
      <c r="P211" s="109">
        <v>20000000</v>
      </c>
      <c r="Q211" s="109">
        <f t="shared" si="19"/>
        <v>20000000</v>
      </c>
      <c r="R211" s="58"/>
      <c r="AD211" s="61"/>
    </row>
    <row r="212" spans="1:30" s="60" customFormat="1" ht="37.5" x14ac:dyDescent="0.3">
      <c r="A212" s="115"/>
      <c r="B212" s="116" t="s">
        <v>428</v>
      </c>
      <c r="C212" s="84"/>
      <c r="D212" s="88"/>
      <c r="E212" s="88"/>
      <c r="F212" s="88"/>
      <c r="G212" s="88"/>
      <c r="H212" s="88"/>
      <c r="I212" s="88"/>
      <c r="J212" s="88"/>
      <c r="K212" s="88"/>
      <c r="L212" s="89"/>
      <c r="M212" s="109"/>
      <c r="N212" s="109"/>
      <c r="O212" s="109"/>
      <c r="P212" s="109">
        <v>5000000</v>
      </c>
      <c r="Q212" s="109">
        <f t="shared" si="19"/>
        <v>5000000</v>
      </c>
      <c r="R212" s="58"/>
      <c r="AD212" s="61"/>
    </row>
    <row r="213" spans="1:30" s="60" customFormat="1" ht="56.25" x14ac:dyDescent="0.3">
      <c r="A213" s="115"/>
      <c r="B213" s="116" t="s">
        <v>429</v>
      </c>
      <c r="C213" s="84"/>
      <c r="D213" s="88"/>
      <c r="E213" s="88"/>
      <c r="F213" s="88"/>
      <c r="G213" s="88"/>
      <c r="H213" s="88"/>
      <c r="I213" s="88"/>
      <c r="J213" s="88"/>
      <c r="K213" s="88"/>
      <c r="L213" s="89"/>
      <c r="M213" s="109"/>
      <c r="N213" s="109"/>
      <c r="O213" s="109"/>
      <c r="P213" s="109">
        <v>27369000</v>
      </c>
      <c r="Q213" s="109">
        <f t="shared" si="19"/>
        <v>27369000</v>
      </c>
      <c r="R213" s="58"/>
      <c r="AD213" s="61"/>
    </row>
    <row r="214" spans="1:30" s="60" customFormat="1" ht="37.5" x14ac:dyDescent="0.3">
      <c r="A214" s="115"/>
      <c r="B214" s="116" t="s">
        <v>430</v>
      </c>
      <c r="C214" s="84"/>
      <c r="D214" s="88"/>
      <c r="E214" s="88"/>
      <c r="F214" s="88"/>
      <c r="G214" s="88"/>
      <c r="H214" s="88"/>
      <c r="I214" s="88"/>
      <c r="J214" s="88"/>
      <c r="K214" s="88"/>
      <c r="L214" s="89"/>
      <c r="M214" s="109"/>
      <c r="N214" s="109"/>
      <c r="O214" s="109"/>
      <c r="P214" s="109">
        <v>10000000</v>
      </c>
      <c r="Q214" s="109">
        <f t="shared" si="19"/>
        <v>10000000</v>
      </c>
      <c r="R214" s="58"/>
      <c r="AD214" s="61"/>
    </row>
    <row r="215" spans="1:30" s="60" customFormat="1" ht="37.5" x14ac:dyDescent="0.3">
      <c r="A215" s="115"/>
      <c r="B215" s="116" t="s">
        <v>431</v>
      </c>
      <c r="C215" s="84"/>
      <c r="D215" s="88"/>
      <c r="E215" s="88"/>
      <c r="F215" s="88"/>
      <c r="G215" s="88"/>
      <c r="H215" s="88"/>
      <c r="I215" s="88"/>
      <c r="J215" s="88"/>
      <c r="K215" s="88"/>
      <c r="L215" s="89"/>
      <c r="M215" s="109"/>
      <c r="N215" s="109"/>
      <c r="O215" s="109"/>
      <c r="P215" s="109">
        <v>10000000</v>
      </c>
      <c r="Q215" s="109">
        <f t="shared" si="19"/>
        <v>10000000</v>
      </c>
      <c r="R215" s="58"/>
      <c r="AD215" s="61"/>
    </row>
    <row r="216" spans="1:30" s="60" customFormat="1" ht="37.5" x14ac:dyDescent="0.3">
      <c r="A216" s="115"/>
      <c r="B216" s="116" t="s">
        <v>432</v>
      </c>
      <c r="C216" s="84"/>
      <c r="D216" s="88"/>
      <c r="E216" s="88"/>
      <c r="F216" s="88"/>
      <c r="G216" s="88"/>
      <c r="H216" s="88"/>
      <c r="I216" s="88"/>
      <c r="J216" s="88"/>
      <c r="K216" s="88"/>
      <c r="L216" s="89"/>
      <c r="M216" s="109"/>
      <c r="N216" s="109"/>
      <c r="O216" s="109"/>
      <c r="P216" s="109">
        <v>9250000</v>
      </c>
      <c r="Q216" s="109">
        <f t="shared" si="19"/>
        <v>9250000</v>
      </c>
      <c r="R216" s="58"/>
      <c r="AD216" s="61"/>
    </row>
    <row r="217" spans="1:30" s="60" customFormat="1" ht="37.5" x14ac:dyDescent="0.3">
      <c r="A217" s="115"/>
      <c r="B217" s="116" t="s">
        <v>433</v>
      </c>
      <c r="C217" s="84"/>
      <c r="D217" s="88"/>
      <c r="E217" s="88"/>
      <c r="F217" s="88"/>
      <c r="G217" s="88"/>
      <c r="H217" s="88"/>
      <c r="I217" s="88"/>
      <c r="J217" s="88"/>
      <c r="K217" s="88"/>
      <c r="L217" s="89"/>
      <c r="M217" s="109"/>
      <c r="N217" s="109"/>
      <c r="O217" s="109"/>
      <c r="P217" s="109">
        <v>15500000</v>
      </c>
      <c r="Q217" s="109">
        <f t="shared" si="19"/>
        <v>15500000</v>
      </c>
      <c r="R217" s="58"/>
      <c r="AD217" s="61"/>
    </row>
    <row r="218" spans="1:30" s="60" customFormat="1" ht="56.25" x14ac:dyDescent="0.3">
      <c r="A218" s="115"/>
      <c r="B218" s="116" t="s">
        <v>434</v>
      </c>
      <c r="C218" s="84"/>
      <c r="D218" s="88"/>
      <c r="E218" s="88"/>
      <c r="F218" s="88"/>
      <c r="G218" s="88"/>
      <c r="H218" s="88"/>
      <c r="I218" s="88"/>
      <c r="J218" s="88"/>
      <c r="K218" s="88"/>
      <c r="L218" s="89"/>
      <c r="M218" s="109"/>
      <c r="N218" s="109"/>
      <c r="O218" s="109"/>
      <c r="P218" s="109">
        <v>7532500</v>
      </c>
      <c r="Q218" s="109">
        <f t="shared" si="19"/>
        <v>7532500</v>
      </c>
      <c r="R218" s="58"/>
      <c r="AD218" s="61"/>
    </row>
    <row r="219" spans="1:30" s="60" customFormat="1" ht="37.5" x14ac:dyDescent="0.3">
      <c r="A219" s="115"/>
      <c r="B219" s="116" t="s">
        <v>435</v>
      </c>
      <c r="C219" s="84"/>
      <c r="D219" s="88"/>
      <c r="E219" s="88"/>
      <c r="F219" s="88"/>
      <c r="G219" s="88"/>
      <c r="H219" s="88"/>
      <c r="I219" s="88"/>
      <c r="J219" s="88"/>
      <c r="K219" s="88"/>
      <c r="L219" s="89"/>
      <c r="M219" s="109"/>
      <c r="N219" s="109"/>
      <c r="O219" s="109"/>
      <c r="P219" s="109">
        <v>7044000</v>
      </c>
      <c r="Q219" s="109">
        <f t="shared" si="19"/>
        <v>7044000</v>
      </c>
      <c r="R219" s="58"/>
      <c r="AD219" s="61"/>
    </row>
    <row r="220" spans="1:30" s="60" customFormat="1" ht="37.5" x14ac:dyDescent="0.3">
      <c r="A220" s="115"/>
      <c r="B220" s="116" t="s">
        <v>436</v>
      </c>
      <c r="C220" s="84"/>
      <c r="D220" s="88"/>
      <c r="E220" s="88"/>
      <c r="F220" s="88"/>
      <c r="G220" s="88"/>
      <c r="H220" s="88"/>
      <c r="I220" s="88"/>
      <c r="J220" s="88"/>
      <c r="K220" s="88"/>
      <c r="L220" s="89"/>
      <c r="M220" s="109"/>
      <c r="N220" s="109"/>
      <c r="O220" s="109"/>
      <c r="P220" s="109">
        <v>3247500</v>
      </c>
      <c r="Q220" s="109">
        <f t="shared" si="19"/>
        <v>3247500</v>
      </c>
      <c r="R220" s="58"/>
      <c r="AD220" s="61"/>
    </row>
    <row r="221" spans="1:30" s="60" customFormat="1" ht="56.25" x14ac:dyDescent="0.3">
      <c r="A221" s="115"/>
      <c r="B221" s="116" t="s">
        <v>437</v>
      </c>
      <c r="C221" s="84"/>
      <c r="D221" s="88"/>
      <c r="E221" s="88"/>
      <c r="F221" s="88"/>
      <c r="G221" s="88"/>
      <c r="H221" s="88"/>
      <c r="I221" s="88"/>
      <c r="J221" s="88"/>
      <c r="K221" s="88"/>
      <c r="L221" s="89"/>
      <c r="M221" s="109"/>
      <c r="N221" s="109"/>
      <c r="O221" s="109"/>
      <c r="P221" s="109">
        <v>4780000</v>
      </c>
      <c r="Q221" s="109">
        <f t="shared" si="19"/>
        <v>4780000</v>
      </c>
      <c r="R221" s="58"/>
      <c r="AD221" s="61"/>
    </row>
    <row r="222" spans="1:30" s="60" customFormat="1" ht="37.5" x14ac:dyDescent="0.3">
      <c r="A222" s="115"/>
      <c r="B222" s="116" t="s">
        <v>438</v>
      </c>
      <c r="C222" s="84"/>
      <c r="D222" s="88"/>
      <c r="E222" s="88"/>
      <c r="F222" s="88"/>
      <c r="G222" s="88"/>
      <c r="H222" s="88"/>
      <c r="I222" s="88"/>
      <c r="J222" s="88"/>
      <c r="K222" s="88"/>
      <c r="L222" s="89"/>
      <c r="M222" s="109"/>
      <c r="N222" s="109"/>
      <c r="O222" s="109"/>
      <c r="P222" s="109">
        <v>5000000</v>
      </c>
      <c r="Q222" s="109">
        <f t="shared" si="19"/>
        <v>5000000</v>
      </c>
      <c r="R222" s="58"/>
      <c r="AD222" s="61"/>
    </row>
    <row r="223" spans="1:30" s="60" customFormat="1" ht="37.5" x14ac:dyDescent="0.3">
      <c r="A223" s="115"/>
      <c r="B223" s="116" t="s">
        <v>439</v>
      </c>
      <c r="C223" s="84"/>
      <c r="D223" s="88"/>
      <c r="E223" s="88"/>
      <c r="F223" s="88"/>
      <c r="G223" s="88"/>
      <c r="H223" s="88"/>
      <c r="I223" s="88"/>
      <c r="J223" s="88"/>
      <c r="K223" s="88"/>
      <c r="L223" s="89"/>
      <c r="M223" s="109"/>
      <c r="N223" s="109"/>
      <c r="O223" s="109"/>
      <c r="P223" s="109">
        <v>5000000</v>
      </c>
      <c r="Q223" s="109">
        <f t="shared" si="19"/>
        <v>5000000</v>
      </c>
      <c r="R223" s="58"/>
      <c r="AD223" s="61"/>
    </row>
    <row r="224" spans="1:30" s="60" customFormat="1" ht="37.5" x14ac:dyDescent="0.3">
      <c r="A224" s="115"/>
      <c r="B224" s="116" t="s">
        <v>440</v>
      </c>
      <c r="C224" s="84"/>
      <c r="D224" s="88"/>
      <c r="E224" s="88"/>
      <c r="F224" s="88"/>
      <c r="G224" s="88"/>
      <c r="H224" s="88"/>
      <c r="I224" s="88"/>
      <c r="J224" s="88"/>
      <c r="K224" s="88"/>
      <c r="L224" s="89"/>
      <c r="M224" s="109"/>
      <c r="N224" s="109"/>
      <c r="O224" s="109"/>
      <c r="P224" s="109">
        <v>4000000</v>
      </c>
      <c r="Q224" s="109">
        <f t="shared" si="19"/>
        <v>4000000</v>
      </c>
      <c r="R224" s="58"/>
      <c r="AD224" s="61"/>
    </row>
    <row r="225" spans="1:30" s="60" customFormat="1" ht="93.75" x14ac:dyDescent="0.3">
      <c r="A225" s="115"/>
      <c r="B225" s="116" t="s">
        <v>441</v>
      </c>
      <c r="C225" s="84"/>
      <c r="D225" s="88"/>
      <c r="E225" s="88"/>
      <c r="F225" s="88"/>
      <c r="G225" s="88"/>
      <c r="H225" s="88"/>
      <c r="I225" s="88"/>
      <c r="J225" s="88"/>
      <c r="K225" s="88"/>
      <c r="L225" s="89"/>
      <c r="M225" s="109"/>
      <c r="N225" s="109"/>
      <c r="O225" s="109"/>
      <c r="P225" s="109">
        <v>15979402</v>
      </c>
      <c r="Q225" s="109">
        <f t="shared" si="19"/>
        <v>15979402</v>
      </c>
      <c r="R225" s="58"/>
      <c r="AD225" s="61"/>
    </row>
    <row r="226" spans="1:30" s="60" customFormat="1" ht="37.5" x14ac:dyDescent="0.3">
      <c r="A226" s="115"/>
      <c r="B226" s="116" t="s">
        <v>442</v>
      </c>
      <c r="C226" s="84"/>
      <c r="D226" s="88"/>
      <c r="E226" s="88"/>
      <c r="F226" s="88"/>
      <c r="G226" s="88"/>
      <c r="H226" s="88"/>
      <c r="I226" s="88"/>
      <c r="J226" s="88"/>
      <c r="K226" s="88"/>
      <c r="L226" s="89"/>
      <c r="M226" s="109"/>
      <c r="N226" s="109"/>
      <c r="O226" s="109"/>
      <c r="P226" s="109">
        <v>25194858</v>
      </c>
      <c r="Q226" s="109">
        <f t="shared" si="19"/>
        <v>25194858</v>
      </c>
      <c r="R226" s="58"/>
      <c r="AD226" s="61"/>
    </row>
    <row r="227" spans="1:30" s="60" customFormat="1" ht="37.5" x14ac:dyDescent="0.3">
      <c r="A227" s="115"/>
      <c r="B227" s="116" t="s">
        <v>443</v>
      </c>
      <c r="C227" s="84"/>
      <c r="D227" s="88"/>
      <c r="E227" s="88"/>
      <c r="F227" s="88"/>
      <c r="G227" s="88"/>
      <c r="H227" s="88"/>
      <c r="I227" s="88"/>
      <c r="J227" s="88"/>
      <c r="K227" s="88"/>
      <c r="L227" s="89"/>
      <c r="M227" s="109"/>
      <c r="N227" s="109"/>
      <c r="O227" s="109"/>
      <c r="P227" s="109">
        <v>58473159.939999998</v>
      </c>
      <c r="Q227" s="109">
        <f t="shared" si="19"/>
        <v>58473159.939999998</v>
      </c>
      <c r="R227" s="58"/>
      <c r="AD227" s="61"/>
    </row>
    <row r="228" spans="1:30" s="60" customFormat="1" ht="56.25" x14ac:dyDescent="0.3">
      <c r="A228" s="115"/>
      <c r="B228" s="116" t="s">
        <v>444</v>
      </c>
      <c r="C228" s="84"/>
      <c r="D228" s="88"/>
      <c r="E228" s="88"/>
      <c r="F228" s="88"/>
      <c r="G228" s="88"/>
      <c r="H228" s="88"/>
      <c r="I228" s="88"/>
      <c r="J228" s="88"/>
      <c r="K228" s="88"/>
      <c r="L228" s="89"/>
      <c r="M228" s="109"/>
      <c r="N228" s="109"/>
      <c r="O228" s="109"/>
      <c r="P228" s="109">
        <v>49618597</v>
      </c>
      <c r="Q228" s="109">
        <f t="shared" si="19"/>
        <v>49618597</v>
      </c>
      <c r="R228" s="58"/>
      <c r="AD228" s="61"/>
    </row>
    <row r="229" spans="1:30" s="60" customFormat="1" ht="37.5" x14ac:dyDescent="0.3">
      <c r="A229" s="115"/>
      <c r="B229" s="116" t="s">
        <v>445</v>
      </c>
      <c r="C229" s="84"/>
      <c r="D229" s="88"/>
      <c r="E229" s="88"/>
      <c r="F229" s="88"/>
      <c r="G229" s="88"/>
      <c r="H229" s="88"/>
      <c r="I229" s="88"/>
      <c r="J229" s="88"/>
      <c r="K229" s="88"/>
      <c r="L229" s="89"/>
      <c r="M229" s="109"/>
      <c r="N229" s="109"/>
      <c r="O229" s="109"/>
      <c r="P229" s="109">
        <v>5779474</v>
      </c>
      <c r="Q229" s="109">
        <f t="shared" si="19"/>
        <v>5779474</v>
      </c>
      <c r="R229" s="58"/>
      <c r="AD229" s="61"/>
    </row>
    <row r="230" spans="1:30" s="60" customFormat="1" ht="37.5" x14ac:dyDescent="0.3">
      <c r="A230" s="115"/>
      <c r="B230" s="116" t="s">
        <v>446</v>
      </c>
      <c r="C230" s="84"/>
      <c r="D230" s="88"/>
      <c r="E230" s="88"/>
      <c r="F230" s="88"/>
      <c r="G230" s="88"/>
      <c r="H230" s="88"/>
      <c r="I230" s="88"/>
      <c r="J230" s="88"/>
      <c r="K230" s="88"/>
      <c r="L230" s="89"/>
      <c r="M230" s="109"/>
      <c r="N230" s="109"/>
      <c r="O230" s="109"/>
      <c r="P230" s="109">
        <v>6889500</v>
      </c>
      <c r="Q230" s="109">
        <f t="shared" si="19"/>
        <v>6889500</v>
      </c>
      <c r="R230" s="58"/>
      <c r="AD230" s="61"/>
    </row>
    <row r="231" spans="1:30" s="60" customFormat="1" ht="37.5" x14ac:dyDescent="0.3">
      <c r="A231" s="115"/>
      <c r="B231" s="116" t="s">
        <v>447</v>
      </c>
      <c r="C231" s="84"/>
      <c r="D231" s="88"/>
      <c r="E231" s="88"/>
      <c r="F231" s="88"/>
      <c r="G231" s="88"/>
      <c r="H231" s="88"/>
      <c r="I231" s="88"/>
      <c r="J231" s="88"/>
      <c r="K231" s="88"/>
      <c r="L231" s="89"/>
      <c r="M231" s="109"/>
      <c r="N231" s="109"/>
      <c r="O231" s="109"/>
      <c r="P231" s="109">
        <v>5437195</v>
      </c>
      <c r="Q231" s="109">
        <f t="shared" si="19"/>
        <v>5437195</v>
      </c>
      <c r="R231" s="58"/>
      <c r="AD231" s="61"/>
    </row>
    <row r="232" spans="1:30" s="60" customFormat="1" ht="37.5" x14ac:dyDescent="0.3">
      <c r="A232" s="115"/>
      <c r="B232" s="116" t="s">
        <v>448</v>
      </c>
      <c r="C232" s="84"/>
      <c r="D232" s="88"/>
      <c r="E232" s="88"/>
      <c r="F232" s="88"/>
      <c r="G232" s="88"/>
      <c r="H232" s="88"/>
      <c r="I232" s="88"/>
      <c r="J232" s="88"/>
      <c r="K232" s="88"/>
      <c r="L232" s="89"/>
      <c r="M232" s="109"/>
      <c r="N232" s="109"/>
      <c r="O232" s="109"/>
      <c r="P232" s="109">
        <v>5572294</v>
      </c>
      <c r="Q232" s="109">
        <f t="shared" si="19"/>
        <v>5572294</v>
      </c>
      <c r="R232" s="58"/>
      <c r="AD232" s="61"/>
    </row>
    <row r="233" spans="1:30" s="60" customFormat="1" ht="37.5" x14ac:dyDescent="0.3">
      <c r="A233" s="115"/>
      <c r="B233" s="116" t="s">
        <v>449</v>
      </c>
      <c r="C233" s="84"/>
      <c r="D233" s="88"/>
      <c r="E233" s="88"/>
      <c r="F233" s="88"/>
      <c r="G233" s="88"/>
      <c r="H233" s="88"/>
      <c r="I233" s="88"/>
      <c r="J233" s="88"/>
      <c r="K233" s="88"/>
      <c r="L233" s="89"/>
      <c r="M233" s="109"/>
      <c r="N233" s="109"/>
      <c r="O233" s="109"/>
      <c r="P233" s="109">
        <v>39606355.060000002</v>
      </c>
      <c r="Q233" s="109">
        <f t="shared" si="19"/>
        <v>39606355.060000002</v>
      </c>
      <c r="R233" s="58"/>
      <c r="AD233" s="61"/>
    </row>
    <row r="234" spans="1:30" s="60" customFormat="1" ht="56.25" x14ac:dyDescent="0.3">
      <c r="A234" s="115"/>
      <c r="B234" s="116" t="s">
        <v>450</v>
      </c>
      <c r="C234" s="84"/>
      <c r="D234" s="88"/>
      <c r="E234" s="88"/>
      <c r="F234" s="88"/>
      <c r="G234" s="88"/>
      <c r="H234" s="88"/>
      <c r="I234" s="88"/>
      <c r="J234" s="88"/>
      <c r="K234" s="88"/>
      <c r="L234" s="89"/>
      <c r="M234" s="109"/>
      <c r="N234" s="109"/>
      <c r="O234" s="109"/>
      <c r="P234" s="109">
        <v>4200000</v>
      </c>
      <c r="Q234" s="109">
        <f t="shared" si="19"/>
        <v>4200000</v>
      </c>
      <c r="R234" s="58"/>
      <c r="AD234" s="61"/>
    </row>
    <row r="235" spans="1:30" s="60" customFormat="1" ht="37.5" x14ac:dyDescent="0.3">
      <c r="A235" s="115"/>
      <c r="B235" s="116" t="s">
        <v>451</v>
      </c>
      <c r="C235" s="84"/>
      <c r="D235" s="88"/>
      <c r="E235" s="88"/>
      <c r="F235" s="88"/>
      <c r="G235" s="88"/>
      <c r="H235" s="88"/>
      <c r="I235" s="88"/>
      <c r="J235" s="88"/>
      <c r="K235" s="88"/>
      <c r="L235" s="89"/>
      <c r="M235" s="109"/>
      <c r="N235" s="109"/>
      <c r="O235" s="109"/>
      <c r="P235" s="109">
        <v>3384155</v>
      </c>
      <c r="Q235" s="109">
        <f t="shared" si="19"/>
        <v>3384155</v>
      </c>
      <c r="R235" s="58"/>
      <c r="AD235" s="61"/>
    </row>
    <row r="236" spans="1:30" s="60" customFormat="1" ht="21" x14ac:dyDescent="0.3">
      <c r="A236" s="115"/>
      <c r="B236" s="116" t="s">
        <v>452</v>
      </c>
      <c r="C236" s="84"/>
      <c r="D236" s="88"/>
      <c r="E236" s="88"/>
      <c r="F236" s="88"/>
      <c r="G236" s="88"/>
      <c r="H236" s="88"/>
      <c r="I236" s="88"/>
      <c r="J236" s="88"/>
      <c r="K236" s="88"/>
      <c r="L236" s="89"/>
      <c r="M236" s="109"/>
      <c r="N236" s="109"/>
      <c r="O236" s="109"/>
      <c r="P236" s="109">
        <v>10000000</v>
      </c>
      <c r="Q236" s="109">
        <f t="shared" si="19"/>
        <v>10000000</v>
      </c>
      <c r="R236" s="58"/>
      <c r="AD236" s="61"/>
    </row>
    <row r="237" spans="1:30" s="60" customFormat="1" ht="37.5" x14ac:dyDescent="0.3">
      <c r="A237" s="115"/>
      <c r="B237" s="116" t="s">
        <v>453</v>
      </c>
      <c r="C237" s="84"/>
      <c r="D237" s="88"/>
      <c r="E237" s="88"/>
      <c r="F237" s="88"/>
      <c r="G237" s="88"/>
      <c r="H237" s="88"/>
      <c r="I237" s="88"/>
      <c r="J237" s="88"/>
      <c r="K237" s="88"/>
      <c r="L237" s="89"/>
      <c r="M237" s="109"/>
      <c r="N237" s="109"/>
      <c r="O237" s="109"/>
      <c r="P237" s="109">
        <v>10000000</v>
      </c>
      <c r="Q237" s="109">
        <f t="shared" si="19"/>
        <v>10000000</v>
      </c>
      <c r="R237" s="58"/>
      <c r="AD237" s="61"/>
    </row>
    <row r="238" spans="1:30" s="60" customFormat="1" ht="37.5" x14ac:dyDescent="0.3">
      <c r="A238" s="115"/>
      <c r="B238" s="116" t="s">
        <v>454</v>
      </c>
      <c r="C238" s="84"/>
      <c r="D238" s="88"/>
      <c r="E238" s="88"/>
      <c r="F238" s="88"/>
      <c r="G238" s="88"/>
      <c r="H238" s="88"/>
      <c r="I238" s="88"/>
      <c r="J238" s="88"/>
      <c r="K238" s="88"/>
      <c r="L238" s="89"/>
      <c r="M238" s="109"/>
      <c r="N238" s="109"/>
      <c r="O238" s="109"/>
      <c r="P238" s="109">
        <v>9859028</v>
      </c>
      <c r="Q238" s="109">
        <f t="shared" si="19"/>
        <v>9859028</v>
      </c>
      <c r="R238" s="58"/>
      <c r="AD238" s="61"/>
    </row>
    <row r="239" spans="1:30" s="60" customFormat="1" ht="37.5" x14ac:dyDescent="0.3">
      <c r="A239" s="115"/>
      <c r="B239" s="116" t="s">
        <v>455</v>
      </c>
      <c r="C239" s="84"/>
      <c r="D239" s="88"/>
      <c r="E239" s="88"/>
      <c r="F239" s="88"/>
      <c r="G239" s="88"/>
      <c r="H239" s="88"/>
      <c r="I239" s="88"/>
      <c r="J239" s="88"/>
      <c r="K239" s="88"/>
      <c r="L239" s="89"/>
      <c r="M239" s="109"/>
      <c r="N239" s="109"/>
      <c r="O239" s="109"/>
      <c r="P239" s="109">
        <v>9859028</v>
      </c>
      <c r="Q239" s="109">
        <f t="shared" si="19"/>
        <v>9859028</v>
      </c>
      <c r="R239" s="58"/>
      <c r="AD239" s="61"/>
    </row>
    <row r="240" spans="1:30" s="60" customFormat="1" ht="56.25" x14ac:dyDescent="0.3">
      <c r="A240" s="115"/>
      <c r="B240" s="116" t="s">
        <v>456</v>
      </c>
      <c r="C240" s="84"/>
      <c r="D240" s="88"/>
      <c r="E240" s="88"/>
      <c r="F240" s="88"/>
      <c r="G240" s="88"/>
      <c r="H240" s="88"/>
      <c r="I240" s="88"/>
      <c r="J240" s="88"/>
      <c r="K240" s="88"/>
      <c r="L240" s="89"/>
      <c r="M240" s="109"/>
      <c r="N240" s="109"/>
      <c r="O240" s="109"/>
      <c r="P240" s="109">
        <v>21500000</v>
      </c>
      <c r="Q240" s="109">
        <f t="shared" si="19"/>
        <v>21500000</v>
      </c>
      <c r="R240" s="58"/>
      <c r="AD240" s="61"/>
    </row>
    <row r="241" spans="1:30" s="60" customFormat="1" ht="56.25" x14ac:dyDescent="0.3">
      <c r="A241" s="115"/>
      <c r="B241" s="116" t="s">
        <v>457</v>
      </c>
      <c r="C241" s="84"/>
      <c r="D241" s="88"/>
      <c r="E241" s="88"/>
      <c r="F241" s="88"/>
      <c r="G241" s="88"/>
      <c r="H241" s="88"/>
      <c r="I241" s="88"/>
      <c r="J241" s="88"/>
      <c r="K241" s="88"/>
      <c r="L241" s="89"/>
      <c r="M241" s="109"/>
      <c r="N241" s="109"/>
      <c r="O241" s="109"/>
      <c r="P241" s="109">
        <v>16200050</v>
      </c>
      <c r="Q241" s="109">
        <f t="shared" si="19"/>
        <v>16200050</v>
      </c>
      <c r="R241" s="58"/>
      <c r="AD241" s="61"/>
    </row>
    <row r="242" spans="1:30" s="60" customFormat="1" ht="37.5" x14ac:dyDescent="0.3">
      <c r="A242" s="115"/>
      <c r="B242" s="116" t="s">
        <v>458</v>
      </c>
      <c r="C242" s="84"/>
      <c r="D242" s="88"/>
      <c r="E242" s="88"/>
      <c r="F242" s="88"/>
      <c r="G242" s="88"/>
      <c r="H242" s="88"/>
      <c r="I242" s="88"/>
      <c r="J242" s="88"/>
      <c r="K242" s="88"/>
      <c r="L242" s="89"/>
      <c r="M242" s="109"/>
      <c r="N242" s="109"/>
      <c r="O242" s="109"/>
      <c r="P242" s="109">
        <v>1220000</v>
      </c>
      <c r="Q242" s="109">
        <f t="shared" si="19"/>
        <v>1220000</v>
      </c>
      <c r="R242" s="58"/>
      <c r="AD242" s="61"/>
    </row>
    <row r="243" spans="1:30" s="60" customFormat="1" ht="37.5" x14ac:dyDescent="0.3">
      <c r="A243" s="115"/>
      <c r="B243" s="116" t="s">
        <v>459</v>
      </c>
      <c r="C243" s="84"/>
      <c r="D243" s="88"/>
      <c r="E243" s="88"/>
      <c r="F243" s="88"/>
      <c r="G243" s="88"/>
      <c r="H243" s="88"/>
      <c r="I243" s="88"/>
      <c r="J243" s="88"/>
      <c r="K243" s="88"/>
      <c r="L243" s="89"/>
      <c r="M243" s="109"/>
      <c r="N243" s="109"/>
      <c r="O243" s="109"/>
      <c r="P243" s="109">
        <v>599355</v>
      </c>
      <c r="Q243" s="109">
        <f t="shared" si="19"/>
        <v>599355</v>
      </c>
      <c r="R243" s="58"/>
      <c r="AD243" s="61"/>
    </row>
    <row r="244" spans="1:30" s="60" customFormat="1" ht="37.5" x14ac:dyDescent="0.3">
      <c r="A244" s="115"/>
      <c r="B244" s="116" t="s">
        <v>460</v>
      </c>
      <c r="C244" s="84"/>
      <c r="D244" s="88"/>
      <c r="E244" s="88"/>
      <c r="F244" s="88"/>
      <c r="G244" s="88"/>
      <c r="H244" s="88"/>
      <c r="I244" s="88"/>
      <c r="J244" s="88"/>
      <c r="K244" s="88"/>
      <c r="L244" s="89"/>
      <c r="M244" s="109"/>
      <c r="N244" s="109"/>
      <c r="O244" s="109"/>
      <c r="P244" s="109">
        <v>599355</v>
      </c>
      <c r="Q244" s="109">
        <f t="shared" si="19"/>
        <v>599355</v>
      </c>
      <c r="R244" s="58"/>
      <c r="AD244" s="61"/>
    </row>
    <row r="245" spans="1:30" s="60" customFormat="1" ht="37.5" x14ac:dyDescent="0.3">
      <c r="A245" s="115"/>
      <c r="B245" s="116" t="s">
        <v>461</v>
      </c>
      <c r="C245" s="84"/>
      <c r="D245" s="88"/>
      <c r="E245" s="88"/>
      <c r="F245" s="88"/>
      <c r="G245" s="88"/>
      <c r="H245" s="88"/>
      <c r="I245" s="88"/>
      <c r="J245" s="88"/>
      <c r="K245" s="88"/>
      <c r="L245" s="89"/>
      <c r="M245" s="109"/>
      <c r="N245" s="109"/>
      <c r="O245" s="109"/>
      <c r="P245" s="109">
        <v>599355</v>
      </c>
      <c r="Q245" s="109">
        <f t="shared" si="19"/>
        <v>599355</v>
      </c>
      <c r="R245" s="58"/>
      <c r="AD245" s="61"/>
    </row>
    <row r="246" spans="1:30" s="60" customFormat="1" ht="37.5" x14ac:dyDescent="0.3">
      <c r="A246" s="115"/>
      <c r="B246" s="116" t="s">
        <v>462</v>
      </c>
      <c r="C246" s="84"/>
      <c r="D246" s="88"/>
      <c r="E246" s="88"/>
      <c r="F246" s="88"/>
      <c r="G246" s="88"/>
      <c r="H246" s="88"/>
      <c r="I246" s="88"/>
      <c r="J246" s="88"/>
      <c r="K246" s="88"/>
      <c r="L246" s="89"/>
      <c r="M246" s="109"/>
      <c r="N246" s="109"/>
      <c r="O246" s="109"/>
      <c r="P246" s="109">
        <v>599355</v>
      </c>
      <c r="Q246" s="109">
        <f t="shared" si="19"/>
        <v>599355</v>
      </c>
      <c r="R246" s="58"/>
      <c r="AD246" s="61"/>
    </row>
    <row r="247" spans="1:30" s="60" customFormat="1" ht="37.5" x14ac:dyDescent="0.3">
      <c r="A247" s="115"/>
      <c r="B247" s="116" t="s">
        <v>463</v>
      </c>
      <c r="C247" s="84"/>
      <c r="D247" s="88"/>
      <c r="E247" s="88"/>
      <c r="F247" s="88"/>
      <c r="G247" s="88"/>
      <c r="H247" s="88"/>
      <c r="I247" s="88"/>
      <c r="J247" s="88"/>
      <c r="K247" s="88"/>
      <c r="L247" s="89"/>
      <c r="M247" s="109"/>
      <c r="N247" s="109"/>
      <c r="O247" s="109"/>
      <c r="P247" s="109">
        <v>630873</v>
      </c>
      <c r="Q247" s="109">
        <f t="shared" si="19"/>
        <v>630873</v>
      </c>
      <c r="R247" s="58"/>
      <c r="AD247" s="61"/>
    </row>
    <row r="248" spans="1:30" s="60" customFormat="1" ht="37.5" x14ac:dyDescent="0.3">
      <c r="A248" s="115"/>
      <c r="B248" s="116" t="s">
        <v>464</v>
      </c>
      <c r="C248" s="84"/>
      <c r="D248" s="88"/>
      <c r="E248" s="88"/>
      <c r="F248" s="88"/>
      <c r="G248" s="88"/>
      <c r="H248" s="88"/>
      <c r="I248" s="88"/>
      <c r="J248" s="88"/>
      <c r="K248" s="88"/>
      <c r="L248" s="89"/>
      <c r="M248" s="109"/>
      <c r="N248" s="109"/>
      <c r="O248" s="109"/>
      <c r="P248" s="109">
        <v>1010886</v>
      </c>
      <c r="Q248" s="109">
        <f t="shared" si="19"/>
        <v>1010886</v>
      </c>
      <c r="R248" s="58"/>
      <c r="AD248" s="61"/>
    </row>
    <row r="249" spans="1:30" s="60" customFormat="1" ht="37.5" x14ac:dyDescent="0.3">
      <c r="A249" s="115"/>
      <c r="B249" s="116" t="s">
        <v>465</v>
      </c>
      <c r="C249" s="84"/>
      <c r="D249" s="88"/>
      <c r="E249" s="88"/>
      <c r="F249" s="88"/>
      <c r="G249" s="88"/>
      <c r="H249" s="88"/>
      <c r="I249" s="88"/>
      <c r="J249" s="88"/>
      <c r="K249" s="88"/>
      <c r="L249" s="89"/>
      <c r="M249" s="109"/>
      <c r="N249" s="109"/>
      <c r="O249" s="109"/>
      <c r="P249" s="109">
        <v>1036395</v>
      </c>
      <c r="Q249" s="109">
        <f t="shared" si="19"/>
        <v>1036395</v>
      </c>
      <c r="R249" s="58"/>
      <c r="AD249" s="61"/>
    </row>
    <row r="250" spans="1:30" s="60" customFormat="1" ht="56.25" x14ac:dyDescent="0.3">
      <c r="A250" s="115"/>
      <c r="B250" s="116" t="s">
        <v>466</v>
      </c>
      <c r="C250" s="84"/>
      <c r="D250" s="88"/>
      <c r="E250" s="88"/>
      <c r="F250" s="88"/>
      <c r="G250" s="88"/>
      <c r="H250" s="88"/>
      <c r="I250" s="88"/>
      <c r="J250" s="88"/>
      <c r="K250" s="88"/>
      <c r="L250" s="89"/>
      <c r="M250" s="109"/>
      <c r="N250" s="109"/>
      <c r="O250" s="109"/>
      <c r="P250" s="109">
        <v>450000</v>
      </c>
      <c r="Q250" s="109">
        <f t="shared" si="19"/>
        <v>450000</v>
      </c>
      <c r="R250" s="58"/>
      <c r="AD250" s="61"/>
    </row>
    <row r="251" spans="1:30" s="60" customFormat="1" ht="21" x14ac:dyDescent="0.3">
      <c r="A251" s="115"/>
      <c r="B251" s="116" t="s">
        <v>467</v>
      </c>
      <c r="C251" s="84"/>
      <c r="D251" s="88"/>
      <c r="E251" s="88"/>
      <c r="F251" s="88"/>
      <c r="G251" s="88"/>
      <c r="H251" s="88"/>
      <c r="I251" s="88"/>
      <c r="J251" s="88"/>
      <c r="K251" s="88"/>
      <c r="L251" s="89"/>
      <c r="M251" s="109"/>
      <c r="N251" s="109"/>
      <c r="O251" s="109"/>
      <c r="P251" s="109">
        <v>2584426</v>
      </c>
      <c r="Q251" s="109">
        <f t="shared" ref="Q251" si="22">+SUM(M251:P251)</f>
        <v>2584426</v>
      </c>
      <c r="R251" s="58"/>
      <c r="AD251" s="61"/>
    </row>
    <row r="252" spans="1:30" s="60" customFormat="1" ht="21" x14ac:dyDescent="0.3">
      <c r="A252" s="115">
        <v>31</v>
      </c>
      <c r="B252" s="114" t="s">
        <v>468</v>
      </c>
      <c r="C252" s="84"/>
      <c r="D252" s="88"/>
      <c r="E252" s="88"/>
      <c r="F252" s="88"/>
      <c r="G252" s="88"/>
      <c r="H252" s="88"/>
      <c r="I252" s="88"/>
      <c r="J252" s="88"/>
      <c r="K252" s="88"/>
      <c r="L252" s="89"/>
      <c r="M252" s="109">
        <v>36054609</v>
      </c>
      <c r="N252" s="109">
        <v>38105173</v>
      </c>
      <c r="O252" s="109"/>
      <c r="P252" s="109"/>
      <c r="Q252" s="109">
        <f t="shared" si="19"/>
        <v>74159782</v>
      </c>
      <c r="R252" s="58"/>
      <c r="AD252" s="61"/>
    </row>
    <row r="253" spans="1:30" s="60" customFormat="1" ht="21" x14ac:dyDescent="0.3">
      <c r="A253" s="115">
        <v>32</v>
      </c>
      <c r="B253" s="114" t="s">
        <v>28</v>
      </c>
      <c r="C253" s="84"/>
      <c r="D253" s="88"/>
      <c r="E253" s="88"/>
      <c r="F253" s="88"/>
      <c r="G253" s="88"/>
      <c r="H253" s="88"/>
      <c r="I253" s="88"/>
      <c r="J253" s="88"/>
      <c r="K253" s="88"/>
      <c r="L253" s="89"/>
      <c r="M253" s="109">
        <v>30178724</v>
      </c>
      <c r="N253" s="109">
        <v>925409</v>
      </c>
      <c r="O253" s="109"/>
      <c r="P253" s="109"/>
      <c r="Q253" s="109">
        <f t="shared" ref="Q253:Q259" si="23">+SUM(M253:P253)</f>
        <v>31104133</v>
      </c>
      <c r="R253" s="58"/>
      <c r="AD253" s="61"/>
    </row>
    <row r="254" spans="1:30" s="60" customFormat="1" ht="21" x14ac:dyDescent="0.3">
      <c r="A254" s="115">
        <v>33</v>
      </c>
      <c r="B254" s="114" t="s">
        <v>176</v>
      </c>
      <c r="C254" s="84"/>
      <c r="D254" s="88"/>
      <c r="E254" s="88"/>
      <c r="F254" s="88"/>
      <c r="G254" s="88"/>
      <c r="H254" s="88"/>
      <c r="I254" s="88"/>
      <c r="J254" s="88"/>
      <c r="K254" s="88"/>
      <c r="L254" s="89"/>
      <c r="M254" s="109">
        <v>22672854</v>
      </c>
      <c r="N254" s="109">
        <v>26468491</v>
      </c>
      <c r="O254" s="109"/>
      <c r="P254" s="109">
        <v>2335000</v>
      </c>
      <c r="Q254" s="109">
        <f t="shared" si="23"/>
        <v>51476345</v>
      </c>
      <c r="R254" s="58"/>
      <c r="AD254" s="61"/>
    </row>
    <row r="255" spans="1:30" s="60" customFormat="1" ht="37.5" x14ac:dyDescent="0.3">
      <c r="A255" s="115"/>
      <c r="B255" s="116" t="s">
        <v>278</v>
      </c>
      <c r="C255" s="84"/>
      <c r="D255" s="88"/>
      <c r="E255" s="88"/>
      <c r="F255" s="88"/>
      <c r="G255" s="88"/>
      <c r="H255" s="88"/>
      <c r="I255" s="88"/>
      <c r="J255" s="88"/>
      <c r="K255" s="88"/>
      <c r="L255" s="89"/>
      <c r="M255" s="109"/>
      <c r="N255" s="109">
        <v>2617810</v>
      </c>
      <c r="O255" s="109"/>
      <c r="P255" s="109"/>
      <c r="Q255" s="109">
        <f t="shared" si="23"/>
        <v>2617810</v>
      </c>
      <c r="R255" s="58"/>
      <c r="AD255" s="61"/>
    </row>
    <row r="256" spans="1:30" s="60" customFormat="1" ht="37.5" x14ac:dyDescent="0.3">
      <c r="A256" s="115"/>
      <c r="B256" s="116" t="s">
        <v>191</v>
      </c>
      <c r="C256" s="84"/>
      <c r="D256" s="88"/>
      <c r="E256" s="88"/>
      <c r="F256" s="88"/>
      <c r="G256" s="88"/>
      <c r="H256" s="88"/>
      <c r="I256" s="88"/>
      <c r="J256" s="88"/>
      <c r="K256" s="88"/>
      <c r="L256" s="89"/>
      <c r="M256" s="109"/>
      <c r="N256" s="109">
        <v>1195560</v>
      </c>
      <c r="O256" s="109"/>
      <c r="P256" s="109"/>
      <c r="Q256" s="109">
        <f t="shared" si="23"/>
        <v>1195560</v>
      </c>
      <c r="R256" s="58"/>
      <c r="AD256" s="61"/>
    </row>
    <row r="257" spans="1:32" s="60" customFormat="1" ht="21" x14ac:dyDescent="0.3">
      <c r="A257" s="115"/>
      <c r="B257" s="116" t="s">
        <v>469</v>
      </c>
      <c r="C257" s="84"/>
      <c r="D257" s="88"/>
      <c r="E257" s="88"/>
      <c r="F257" s="88"/>
      <c r="G257" s="88"/>
      <c r="H257" s="88"/>
      <c r="I257" s="88"/>
      <c r="J257" s="88"/>
      <c r="K257" s="88"/>
      <c r="L257" s="89"/>
      <c r="M257" s="109"/>
      <c r="N257" s="109">
        <v>8065248</v>
      </c>
      <c r="O257" s="109"/>
      <c r="P257" s="109">
        <v>114000</v>
      </c>
      <c r="Q257" s="109">
        <f t="shared" si="23"/>
        <v>8179248</v>
      </c>
      <c r="R257" s="58"/>
      <c r="AD257" s="61"/>
    </row>
    <row r="258" spans="1:32" s="60" customFormat="1" ht="21" x14ac:dyDescent="0.3">
      <c r="A258" s="115"/>
      <c r="B258" s="116" t="s">
        <v>177</v>
      </c>
      <c r="C258" s="84"/>
      <c r="D258" s="88"/>
      <c r="E258" s="88"/>
      <c r="F258" s="88"/>
      <c r="G258" s="88"/>
      <c r="H258" s="88"/>
      <c r="I258" s="88"/>
      <c r="J258" s="88"/>
      <c r="K258" s="88"/>
      <c r="L258" s="89"/>
      <c r="M258" s="109"/>
      <c r="N258" s="109">
        <v>1685622</v>
      </c>
      <c r="O258" s="109"/>
      <c r="P258" s="109"/>
      <c r="Q258" s="109">
        <f t="shared" si="23"/>
        <v>1685622</v>
      </c>
      <c r="R258" s="58"/>
      <c r="AD258" s="61"/>
    </row>
    <row r="259" spans="1:32" s="60" customFormat="1" ht="37.5" x14ac:dyDescent="0.3">
      <c r="A259" s="115"/>
      <c r="B259" s="116" t="s">
        <v>470</v>
      </c>
      <c r="C259" s="84"/>
      <c r="D259" s="88"/>
      <c r="E259" s="88"/>
      <c r="F259" s="88"/>
      <c r="G259" s="88"/>
      <c r="H259" s="88"/>
      <c r="I259" s="88"/>
      <c r="J259" s="88"/>
      <c r="K259" s="88"/>
      <c r="L259" s="89"/>
      <c r="M259" s="109"/>
      <c r="N259" s="109">
        <v>692000</v>
      </c>
      <c r="O259" s="109"/>
      <c r="P259" s="109"/>
      <c r="Q259" s="109">
        <f t="shared" si="23"/>
        <v>692000</v>
      </c>
      <c r="R259" s="58"/>
      <c r="AD259" s="61"/>
    </row>
    <row r="260" spans="1:32" s="60" customFormat="1" ht="21" x14ac:dyDescent="0.3">
      <c r="A260" s="115">
        <v>33</v>
      </c>
      <c r="B260" s="114" t="s">
        <v>175</v>
      </c>
      <c r="C260" s="84"/>
      <c r="D260" s="88"/>
      <c r="E260" s="88"/>
      <c r="F260" s="88"/>
      <c r="G260" s="88"/>
      <c r="H260" s="88"/>
      <c r="I260" s="88"/>
      <c r="J260" s="88"/>
      <c r="K260" s="88"/>
      <c r="L260" s="89"/>
      <c r="M260" s="109">
        <v>6364815</v>
      </c>
      <c r="N260" s="109">
        <v>20352312</v>
      </c>
      <c r="O260" s="109"/>
      <c r="P260" s="109"/>
      <c r="Q260" s="109">
        <f t="shared" si="19"/>
        <v>26717127</v>
      </c>
      <c r="R260" s="58"/>
      <c r="AD260" s="61"/>
    </row>
    <row r="261" spans="1:32" s="60" customFormat="1" ht="21" x14ac:dyDescent="0.3">
      <c r="A261" s="115">
        <v>34</v>
      </c>
      <c r="B261" s="114" t="s">
        <v>23</v>
      </c>
      <c r="C261" s="84"/>
      <c r="D261" s="88"/>
      <c r="E261" s="88"/>
      <c r="F261" s="88"/>
      <c r="G261" s="88"/>
      <c r="H261" s="88"/>
      <c r="I261" s="88"/>
      <c r="J261" s="88"/>
      <c r="K261" s="88"/>
      <c r="L261" s="89"/>
      <c r="M261" s="109">
        <v>5054380</v>
      </c>
      <c r="N261" s="109">
        <v>11994649</v>
      </c>
      <c r="O261" s="109"/>
      <c r="P261" s="109">
        <v>758000</v>
      </c>
      <c r="Q261" s="109">
        <f t="shared" si="19"/>
        <v>17807029</v>
      </c>
      <c r="R261" s="58"/>
      <c r="AD261" s="61"/>
    </row>
    <row r="262" spans="1:32" s="60" customFormat="1" ht="21" x14ac:dyDescent="0.3">
      <c r="A262" s="115">
        <v>35</v>
      </c>
      <c r="B262" s="114" t="s">
        <v>471</v>
      </c>
      <c r="C262" s="84"/>
      <c r="D262" s="88"/>
      <c r="E262" s="88"/>
      <c r="F262" s="88"/>
      <c r="G262" s="88"/>
      <c r="H262" s="88"/>
      <c r="I262" s="88"/>
      <c r="J262" s="88"/>
      <c r="K262" s="88"/>
      <c r="L262" s="89"/>
      <c r="M262" s="109"/>
      <c r="N262" s="109">
        <v>7301702</v>
      </c>
      <c r="O262" s="109"/>
      <c r="P262" s="109">
        <v>596100</v>
      </c>
      <c r="Q262" s="109">
        <f>+SUM(M262:P262)</f>
        <v>7897802</v>
      </c>
      <c r="R262" s="58"/>
      <c r="AD262" s="61"/>
    </row>
    <row r="263" spans="1:32" s="60" customFormat="1" ht="21" x14ac:dyDescent="0.3">
      <c r="A263" s="115">
        <v>36</v>
      </c>
      <c r="B263" s="114" t="s">
        <v>41</v>
      </c>
      <c r="C263" s="84"/>
      <c r="D263" s="88"/>
      <c r="E263" s="88"/>
      <c r="F263" s="88"/>
      <c r="G263" s="88"/>
      <c r="H263" s="88"/>
      <c r="I263" s="88"/>
      <c r="J263" s="88"/>
      <c r="K263" s="88"/>
      <c r="L263" s="89"/>
      <c r="M263" s="109"/>
      <c r="N263" s="109">
        <v>6745605</v>
      </c>
      <c r="O263" s="109"/>
      <c r="P263" s="109"/>
      <c r="Q263" s="109">
        <f>+SUM(M263:P263)</f>
        <v>6745605</v>
      </c>
      <c r="R263" s="58"/>
      <c r="AD263" s="61"/>
    </row>
    <row r="264" spans="1:32" s="60" customFormat="1" ht="21" x14ac:dyDescent="0.3">
      <c r="A264" s="119"/>
      <c r="B264" s="114" t="s">
        <v>24</v>
      </c>
      <c r="C264" s="84"/>
      <c r="D264" s="88"/>
      <c r="E264" s="88"/>
      <c r="F264" s="88"/>
      <c r="G264" s="88"/>
      <c r="H264" s="88"/>
      <c r="I264" s="88"/>
      <c r="J264" s="88"/>
      <c r="K264" s="88"/>
      <c r="L264" s="89"/>
      <c r="M264" s="112">
        <f>+SUM(M4:M263)</f>
        <v>1009821068</v>
      </c>
      <c r="N264" s="112">
        <f>+SUM(N4:N263)</f>
        <v>2807592676</v>
      </c>
      <c r="O264" s="112">
        <f>+SUM(O4:O263)</f>
        <v>196044405.28999999</v>
      </c>
      <c r="P264" s="112">
        <f>+SUM(P4:P263)</f>
        <v>1042930812.22</v>
      </c>
      <c r="Q264" s="112">
        <f>+SUM(Q4:Q263)</f>
        <v>5056388961.5100002</v>
      </c>
      <c r="R264" s="58"/>
      <c r="AD264" s="61"/>
    </row>
    <row r="265" spans="1:32" s="60" customFormat="1" x14ac:dyDescent="0.25">
      <c r="B265" s="83"/>
      <c r="C265" s="84"/>
      <c r="D265" s="88"/>
      <c r="E265" s="88"/>
      <c r="F265" s="88"/>
      <c r="G265" s="88"/>
      <c r="H265" s="88"/>
      <c r="I265" s="88"/>
      <c r="J265" s="88"/>
      <c r="K265" s="88"/>
      <c r="L265" s="89"/>
      <c r="M265" s="89"/>
      <c r="R265" s="58"/>
      <c r="AD265" s="61"/>
    </row>
    <row r="266" spans="1:32" s="60" customFormat="1" x14ac:dyDescent="0.25">
      <c r="B266" s="83"/>
      <c r="C266" s="84"/>
      <c r="D266" s="88"/>
      <c r="E266" s="88"/>
      <c r="F266" s="88"/>
      <c r="G266" s="88"/>
      <c r="H266" s="88"/>
      <c r="I266" s="88"/>
      <c r="J266" s="88"/>
      <c r="K266" s="88"/>
      <c r="L266" s="89"/>
      <c r="M266" s="89"/>
      <c r="R266" s="58"/>
      <c r="AD266" s="61"/>
    </row>
    <row r="267" spans="1:32" s="60" customFormat="1" x14ac:dyDescent="0.25">
      <c r="B267" s="83"/>
      <c r="C267" s="84"/>
      <c r="D267" s="88"/>
      <c r="E267" s="88"/>
      <c r="F267" s="88"/>
      <c r="G267" s="88"/>
      <c r="H267" s="88"/>
      <c r="I267" s="88"/>
      <c r="J267" s="88"/>
      <c r="K267" s="88"/>
      <c r="L267" s="89"/>
      <c r="M267" s="89"/>
      <c r="R267" s="58"/>
      <c r="AD267" s="61"/>
    </row>
    <row r="268" spans="1:32" s="60" customFormat="1" x14ac:dyDescent="0.25">
      <c r="B268" s="83" t="s">
        <v>316</v>
      </c>
      <c r="C268" s="84"/>
      <c r="D268" s="88"/>
      <c r="E268" s="88"/>
      <c r="F268" s="88"/>
      <c r="G268" s="88"/>
      <c r="H268" s="88"/>
      <c r="I268" s="88"/>
      <c r="J268" s="88"/>
      <c r="K268" s="88"/>
      <c r="L268" s="89"/>
      <c r="M268" s="89"/>
      <c r="R268" s="58"/>
      <c r="AD268" s="61"/>
    </row>
    <row r="269" spans="1:32" s="60" customFormat="1" x14ac:dyDescent="0.25">
      <c r="B269" s="83"/>
      <c r="C269" s="84"/>
      <c r="D269" s="88"/>
      <c r="E269" s="88"/>
      <c r="F269" s="88"/>
      <c r="G269" s="88"/>
      <c r="H269" s="88"/>
      <c r="I269" s="88"/>
      <c r="J269" s="88"/>
      <c r="K269" s="88"/>
      <c r="L269" s="89"/>
      <c r="M269" s="89"/>
      <c r="R269" s="58"/>
      <c r="AD269" s="61"/>
    </row>
    <row r="270" spans="1:32" s="60" customFormat="1" x14ac:dyDescent="0.25">
      <c r="B270" s="83"/>
      <c r="C270" s="84"/>
      <c r="D270" s="88"/>
      <c r="E270" s="88"/>
      <c r="F270" s="88"/>
      <c r="G270" s="88"/>
      <c r="H270" s="88"/>
      <c r="I270" s="88"/>
      <c r="J270" s="88"/>
      <c r="K270" s="88"/>
      <c r="L270" s="89"/>
      <c r="M270" s="89"/>
      <c r="Q270" s="75"/>
      <c r="R270" s="58"/>
      <c r="AD270" s="61"/>
    </row>
    <row r="271" spans="1:32" s="60" customFormat="1" ht="18" x14ac:dyDescent="0.25">
      <c r="B271" s="94" t="s">
        <v>58</v>
      </c>
      <c r="C271" s="84"/>
      <c r="D271" s="88"/>
      <c r="E271" s="88"/>
      <c r="F271" s="88"/>
      <c r="G271" s="88"/>
      <c r="H271" s="88"/>
      <c r="I271" s="88"/>
      <c r="J271" s="88"/>
      <c r="K271" s="88"/>
      <c r="L271" s="89"/>
      <c r="M271" s="89"/>
      <c r="O271" s="75"/>
      <c r="Q271" s="95"/>
      <c r="R271" s="58"/>
      <c r="AD271" s="61"/>
    </row>
    <row r="272" spans="1:32" s="60" customFormat="1" x14ac:dyDescent="0.25">
      <c r="B272" s="83" t="s">
        <v>60</v>
      </c>
      <c r="C272" s="84"/>
      <c r="D272" s="88"/>
      <c r="E272" s="88"/>
      <c r="F272" s="88"/>
      <c r="G272" s="88"/>
      <c r="H272" s="88"/>
      <c r="I272" s="88"/>
      <c r="J272" s="88"/>
      <c r="K272" s="88"/>
      <c r="L272" s="89"/>
      <c r="M272" s="89"/>
      <c r="Q272" s="75"/>
      <c r="R272" s="58"/>
      <c r="AD272" s="61"/>
      <c r="AF272" s="60" t="s">
        <v>317</v>
      </c>
    </row>
    <row r="273" spans="2:30" s="60" customFormat="1" x14ac:dyDescent="0.25">
      <c r="B273" s="83"/>
      <c r="C273" s="84"/>
      <c r="D273" s="88"/>
      <c r="E273" s="88"/>
      <c r="F273" s="88"/>
      <c r="G273" s="88"/>
      <c r="H273" s="88"/>
      <c r="I273" s="88"/>
      <c r="J273" s="88"/>
      <c r="K273" s="88"/>
      <c r="L273" s="89"/>
      <c r="M273" s="89"/>
      <c r="Q273" s="75"/>
      <c r="R273" s="58"/>
      <c r="AD273" s="61"/>
    </row>
    <row r="274" spans="2:30" s="60" customFormat="1" x14ac:dyDescent="0.25">
      <c r="B274" s="83"/>
      <c r="C274" s="84"/>
      <c r="D274" s="88"/>
      <c r="E274" s="88"/>
      <c r="F274" s="88"/>
      <c r="G274" s="88"/>
      <c r="H274" s="88"/>
      <c r="I274" s="88"/>
      <c r="J274" s="88"/>
      <c r="K274" s="88"/>
      <c r="L274" s="89"/>
      <c r="M274" s="89"/>
      <c r="Q274" s="75"/>
      <c r="R274" s="58"/>
      <c r="AD274" s="61"/>
    </row>
    <row r="275" spans="2:30" s="60" customFormat="1" x14ac:dyDescent="0.25">
      <c r="B275" s="83"/>
      <c r="C275" s="84"/>
      <c r="D275" s="88"/>
      <c r="E275" s="88"/>
      <c r="F275" s="88"/>
      <c r="G275" s="88"/>
      <c r="H275" s="88"/>
      <c r="I275" s="88"/>
      <c r="J275" s="88"/>
      <c r="K275" s="88"/>
      <c r="L275" s="89"/>
      <c r="M275" s="89"/>
      <c r="Q275" s="75"/>
      <c r="R275" s="58"/>
      <c r="AD275" s="61"/>
    </row>
    <row r="276" spans="2:30" s="60" customFormat="1" x14ac:dyDescent="0.25">
      <c r="B276" s="83"/>
      <c r="C276" s="84"/>
      <c r="D276" s="88"/>
      <c r="E276" s="88"/>
      <c r="F276" s="88"/>
      <c r="G276" s="88"/>
      <c r="H276" s="88"/>
      <c r="I276" s="88"/>
      <c r="J276" s="88"/>
      <c r="K276" s="88"/>
      <c r="L276" s="89"/>
      <c r="M276" s="89"/>
      <c r="Q276" s="75"/>
      <c r="R276" s="58"/>
      <c r="AD276" s="61">
        <v>0.6</v>
      </c>
    </row>
    <row r="277" spans="2:30" s="60" customFormat="1" x14ac:dyDescent="0.25">
      <c r="B277" s="83"/>
      <c r="C277" s="84"/>
      <c r="D277" s="88"/>
      <c r="E277" s="88"/>
      <c r="F277" s="88"/>
      <c r="G277" s="88"/>
      <c r="H277" s="88"/>
      <c r="I277" s="88"/>
      <c r="J277" s="88"/>
      <c r="K277" s="88"/>
      <c r="L277" s="89"/>
      <c r="M277" s="89"/>
      <c r="R277" s="58"/>
      <c r="AD277" s="61"/>
    </row>
    <row r="278" spans="2:30" s="60" customFormat="1" x14ac:dyDescent="0.25">
      <c r="B278" s="83"/>
      <c r="C278" s="84"/>
      <c r="D278" s="58"/>
      <c r="E278" s="58"/>
      <c r="F278" s="58"/>
      <c r="G278" s="58"/>
      <c r="H278" s="58"/>
      <c r="I278" s="58"/>
      <c r="J278" s="58"/>
      <c r="K278" s="58"/>
      <c r="L278" s="96"/>
      <c r="M278" s="96"/>
      <c r="R278" s="58"/>
      <c r="AD278" s="61"/>
    </row>
    <row r="279" spans="2:30" s="60" customFormat="1" x14ac:dyDescent="0.25">
      <c r="B279" s="83"/>
      <c r="C279" s="84"/>
      <c r="D279" s="58"/>
      <c r="E279" s="58"/>
      <c r="F279" s="58"/>
      <c r="G279" s="58"/>
      <c r="H279" s="58"/>
      <c r="I279" s="58"/>
      <c r="J279" s="58"/>
      <c r="K279" s="58"/>
      <c r="L279" s="96"/>
      <c r="M279" s="96"/>
      <c r="R279" s="58"/>
      <c r="AD279" s="61"/>
    </row>
    <row r="280" spans="2:30" s="60" customFormat="1" x14ac:dyDescent="0.25">
      <c r="B280" s="83"/>
      <c r="C280" s="84"/>
      <c r="D280" s="58"/>
      <c r="E280" s="58"/>
      <c r="F280" s="58"/>
      <c r="G280" s="58"/>
      <c r="H280" s="58"/>
      <c r="I280" s="58"/>
      <c r="J280" s="58"/>
      <c r="K280" s="58"/>
      <c r="L280" s="96"/>
      <c r="M280" s="96"/>
      <c r="R280" s="58"/>
      <c r="AD280" s="61"/>
    </row>
    <row r="281" spans="2:30" s="60" customFormat="1" x14ac:dyDescent="0.25">
      <c r="B281" s="83"/>
      <c r="C281" s="84"/>
      <c r="D281" s="58"/>
      <c r="E281" s="58"/>
      <c r="F281" s="58"/>
      <c r="G281" s="58"/>
      <c r="H281" s="58"/>
      <c r="I281" s="58"/>
      <c r="J281" s="58"/>
      <c r="K281" s="58"/>
      <c r="L281" s="96"/>
      <c r="M281" s="96"/>
      <c r="R281" s="58"/>
      <c r="AD281" s="61"/>
    </row>
    <row r="282" spans="2:30" s="60" customFormat="1" x14ac:dyDescent="0.25">
      <c r="B282" s="83"/>
      <c r="C282" s="84"/>
      <c r="D282" s="58"/>
      <c r="E282" s="58"/>
      <c r="F282" s="58"/>
      <c r="G282" s="58"/>
      <c r="H282" s="58"/>
      <c r="I282" s="58"/>
      <c r="J282" s="58"/>
      <c r="K282" s="58"/>
      <c r="L282" s="96"/>
      <c r="M282" s="96"/>
      <c r="R282" s="58"/>
      <c r="AD282" s="61"/>
    </row>
    <row r="283" spans="2:30" s="60" customFormat="1" x14ac:dyDescent="0.25">
      <c r="B283" s="83"/>
      <c r="C283" s="84"/>
      <c r="D283" s="58"/>
      <c r="E283" s="58"/>
      <c r="F283" s="58"/>
      <c r="G283" s="58"/>
      <c r="H283" s="58"/>
      <c r="I283" s="58"/>
      <c r="J283" s="58"/>
      <c r="K283" s="58"/>
      <c r="L283" s="96"/>
      <c r="M283" s="96"/>
      <c r="R283" s="58"/>
      <c r="AD283" s="61"/>
    </row>
  </sheetData>
  <mergeCells count="3">
    <mergeCell ref="S1:W1"/>
    <mergeCell ref="A3:B3"/>
    <mergeCell ref="X62:X66"/>
  </mergeCells>
  <pageMargins left="0.47244094488188981" right="0.47244094488188981" top="0.47244094488188981" bottom="0.39370078740157483" header="0.31496062992125984" footer="0.31496062992125984"/>
  <pageSetup paperSize="14" scale="52"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74"/>
  <sheetViews>
    <sheetView view="pageBreakPreview" topLeftCell="A115" zoomScale="130" zoomScaleNormal="115" zoomScaleSheetLayoutView="130" workbookViewId="0">
      <selection activeCell="A168" sqref="A168"/>
    </sheetView>
  </sheetViews>
  <sheetFormatPr defaultColWidth="9" defaultRowHeight="15" x14ac:dyDescent="0.25"/>
  <cols>
    <col min="1" max="1" width="73.7109375" style="6" bestFit="1" customWidth="1"/>
    <col min="2" max="2" width="14.7109375" style="4" bestFit="1" customWidth="1"/>
    <col min="3" max="3" width="17.140625" style="4" hidden="1" customWidth="1"/>
    <col min="4" max="4" width="18.42578125" style="4" hidden="1" customWidth="1"/>
    <col min="5" max="5" width="20.5703125" style="4" hidden="1" customWidth="1"/>
    <col min="6" max="6" width="15.42578125" style="4" hidden="1" customWidth="1"/>
    <col min="7" max="7" width="32" style="4" bestFit="1" customWidth="1"/>
    <col min="8" max="16384" width="9" style="4"/>
  </cols>
  <sheetData>
    <row r="1" spans="1:7" ht="15.75" customHeight="1" x14ac:dyDescent="0.25">
      <c r="A1" s="120" t="s">
        <v>473</v>
      </c>
      <c r="B1" s="121"/>
      <c r="C1" s="122"/>
      <c r="D1" s="123"/>
      <c r="E1" s="123"/>
      <c r="F1" s="124"/>
      <c r="G1" s="125"/>
    </row>
    <row r="2" spans="1:7" ht="15.75" customHeight="1" x14ac:dyDescent="0.25">
      <c r="A2" s="126"/>
      <c r="B2" s="121"/>
      <c r="C2" s="122"/>
      <c r="D2" s="123"/>
      <c r="E2" s="123"/>
      <c r="F2" s="124"/>
      <c r="G2" s="125"/>
    </row>
    <row r="3" spans="1:7" ht="18.75" customHeight="1" x14ac:dyDescent="0.25">
      <c r="A3" s="127" t="s">
        <v>474</v>
      </c>
      <c r="B3" s="127"/>
      <c r="C3" s="127"/>
      <c r="D3" s="127"/>
      <c r="E3" s="127"/>
      <c r="F3" s="127"/>
      <c r="G3" s="127"/>
    </row>
    <row r="4" spans="1:7" ht="15.75" customHeight="1" x14ac:dyDescent="0.25">
      <c r="A4" s="128" t="s">
        <v>475</v>
      </c>
      <c r="B4" s="129" t="s">
        <v>49</v>
      </c>
      <c r="C4" s="130" t="s">
        <v>476</v>
      </c>
      <c r="D4" s="131" t="s">
        <v>477</v>
      </c>
      <c r="E4" s="132"/>
      <c r="F4" s="130" t="s">
        <v>477</v>
      </c>
      <c r="G4" s="129" t="s">
        <v>478</v>
      </c>
    </row>
    <row r="5" spans="1:7" ht="15.75" customHeight="1" x14ac:dyDescent="0.25">
      <c r="A5" s="128"/>
      <c r="B5" s="129"/>
      <c r="C5" s="129"/>
      <c r="D5" s="133" t="s">
        <v>479</v>
      </c>
      <c r="E5" s="134" t="s">
        <v>480</v>
      </c>
      <c r="F5" s="129"/>
      <c r="G5" s="129"/>
    </row>
    <row r="6" spans="1:7" ht="15.75" customHeight="1" x14ac:dyDescent="0.25">
      <c r="A6" s="135"/>
      <c r="B6" s="136"/>
      <c r="C6" s="137" t="s">
        <v>481</v>
      </c>
      <c r="D6" s="137" t="s">
        <v>481</v>
      </c>
      <c r="E6" s="138" t="s">
        <v>482</v>
      </c>
      <c r="F6" s="139" t="s">
        <v>483</v>
      </c>
      <c r="G6" s="140" t="s">
        <v>54</v>
      </c>
    </row>
    <row r="7" spans="1:7" ht="15.75" customHeight="1" x14ac:dyDescent="0.25">
      <c r="A7" s="141" t="s">
        <v>484</v>
      </c>
      <c r="B7" s="142"/>
      <c r="C7" s="143"/>
      <c r="D7" s="144"/>
      <c r="E7" s="141"/>
      <c r="F7" s="145"/>
      <c r="G7" s="146"/>
    </row>
    <row r="8" spans="1:7" ht="15.75" customHeight="1" x14ac:dyDescent="0.25">
      <c r="A8" s="147" t="s">
        <v>485</v>
      </c>
      <c r="B8" s="148"/>
      <c r="C8" s="149"/>
      <c r="D8" s="150"/>
      <c r="E8" s="151"/>
      <c r="F8" s="152"/>
      <c r="G8" s="153"/>
    </row>
    <row r="9" spans="1:7" ht="15.75" customHeight="1" x14ac:dyDescent="0.25">
      <c r="A9" s="154" t="s">
        <v>486</v>
      </c>
      <c r="B9" s="148" t="s">
        <v>487</v>
      </c>
      <c r="C9" s="149"/>
      <c r="D9" s="150"/>
      <c r="E9" s="151"/>
      <c r="F9" s="152"/>
      <c r="G9" s="153"/>
    </row>
    <row r="10" spans="1:7" ht="15.75" customHeight="1" x14ac:dyDescent="0.25">
      <c r="A10" s="154" t="s">
        <v>488</v>
      </c>
      <c r="B10" s="148"/>
      <c r="C10" s="149"/>
      <c r="D10" s="150"/>
      <c r="E10" s="151"/>
      <c r="F10" s="152"/>
      <c r="G10" s="153">
        <v>26628000</v>
      </c>
    </row>
    <row r="11" spans="1:7" ht="15.75" x14ac:dyDescent="0.25">
      <c r="A11" s="154" t="s">
        <v>489</v>
      </c>
      <c r="B11" s="148"/>
      <c r="C11" s="149"/>
      <c r="D11" s="150"/>
      <c r="E11" s="151"/>
      <c r="F11" s="152"/>
      <c r="G11" s="153"/>
    </row>
    <row r="12" spans="1:7" ht="15.75" customHeight="1" x14ac:dyDescent="0.25">
      <c r="A12" s="154" t="s">
        <v>490</v>
      </c>
      <c r="B12" s="148"/>
      <c r="C12" s="149"/>
      <c r="D12" s="150"/>
      <c r="E12" s="151"/>
      <c r="F12" s="152"/>
      <c r="G12" s="153">
        <v>34367000</v>
      </c>
    </row>
    <row r="13" spans="1:7" ht="15.75" x14ac:dyDescent="0.25">
      <c r="A13" s="154" t="s">
        <v>491</v>
      </c>
      <c r="B13" s="148"/>
      <c r="C13" s="149"/>
      <c r="D13" s="150"/>
      <c r="E13" s="151"/>
      <c r="F13" s="152"/>
      <c r="G13" s="153"/>
    </row>
    <row r="14" spans="1:7" ht="15.75" customHeight="1" x14ac:dyDescent="0.25">
      <c r="A14" s="154" t="s">
        <v>492</v>
      </c>
      <c r="B14" s="148"/>
      <c r="C14" s="149"/>
      <c r="D14" s="150"/>
      <c r="E14" s="151"/>
      <c r="F14" s="152"/>
      <c r="G14" s="153">
        <v>3462221</v>
      </c>
    </row>
    <row r="15" spans="1:7" ht="15.75" customHeight="1" x14ac:dyDescent="0.25">
      <c r="A15" s="154" t="s">
        <v>493</v>
      </c>
      <c r="B15" s="148"/>
      <c r="C15" s="149"/>
      <c r="D15" s="150"/>
      <c r="E15" s="151"/>
      <c r="F15" s="152"/>
      <c r="G15" s="153"/>
    </row>
    <row r="16" spans="1:7" ht="15.75" x14ac:dyDescent="0.25">
      <c r="A16" s="154" t="s">
        <v>494</v>
      </c>
      <c r="B16" s="148"/>
      <c r="C16" s="149"/>
      <c r="D16" s="150"/>
      <c r="E16" s="151"/>
      <c r="F16" s="152"/>
      <c r="G16" s="153">
        <v>6975000</v>
      </c>
    </row>
    <row r="17" spans="1:7" ht="15.75" x14ac:dyDescent="0.25">
      <c r="A17" s="154" t="s">
        <v>495</v>
      </c>
      <c r="B17" s="148"/>
      <c r="C17" s="149"/>
      <c r="D17" s="150"/>
      <c r="E17" s="151"/>
      <c r="F17" s="152"/>
      <c r="G17" s="153">
        <v>12453000</v>
      </c>
    </row>
    <row r="18" spans="1:7" ht="15.75" customHeight="1" x14ac:dyDescent="0.25">
      <c r="A18" s="154" t="s">
        <v>496</v>
      </c>
      <c r="B18" s="148"/>
      <c r="C18" s="149"/>
      <c r="D18" s="150"/>
      <c r="E18" s="151"/>
      <c r="F18" s="152"/>
      <c r="G18" s="153"/>
    </row>
    <row r="19" spans="1:7" ht="15.75" customHeight="1" x14ac:dyDescent="0.25">
      <c r="A19" s="154" t="s">
        <v>497</v>
      </c>
      <c r="B19" s="148"/>
      <c r="C19" s="149"/>
      <c r="D19" s="150"/>
      <c r="E19" s="151"/>
      <c r="F19" s="152"/>
      <c r="G19" s="153">
        <v>15000000</v>
      </c>
    </row>
    <row r="20" spans="1:7" ht="18.75" customHeight="1" x14ac:dyDescent="0.25">
      <c r="A20" s="154" t="s">
        <v>496</v>
      </c>
      <c r="B20" s="148"/>
      <c r="C20" s="149"/>
      <c r="D20" s="150"/>
      <c r="E20" s="151"/>
      <c r="F20" s="152"/>
      <c r="G20" s="153"/>
    </row>
    <row r="21" spans="1:7" ht="15.75" x14ac:dyDescent="0.25">
      <c r="A21" s="154" t="s">
        <v>498</v>
      </c>
      <c r="B21" s="148"/>
      <c r="C21" s="149"/>
      <c r="D21" s="150"/>
      <c r="E21" s="151"/>
      <c r="F21" s="152"/>
      <c r="G21" s="153">
        <v>20000000</v>
      </c>
    </row>
    <row r="22" spans="1:7" ht="15.75" customHeight="1" x14ac:dyDescent="0.25">
      <c r="A22" s="154" t="s">
        <v>496</v>
      </c>
      <c r="B22" s="148"/>
      <c r="C22" s="149"/>
      <c r="D22" s="150"/>
      <c r="E22" s="151"/>
      <c r="F22" s="152"/>
      <c r="G22" s="153"/>
    </row>
    <row r="23" spans="1:7" ht="15.75" customHeight="1" x14ac:dyDescent="0.25">
      <c r="A23" s="154" t="s">
        <v>499</v>
      </c>
      <c r="B23" s="148"/>
      <c r="C23" s="149"/>
      <c r="D23" s="150"/>
      <c r="E23" s="151"/>
      <c r="F23" s="152"/>
      <c r="G23" s="153">
        <v>6069520</v>
      </c>
    </row>
    <row r="24" spans="1:7" ht="15.75" customHeight="1" x14ac:dyDescent="0.25">
      <c r="A24" s="154" t="s">
        <v>500</v>
      </c>
      <c r="B24" s="148"/>
      <c r="C24" s="149"/>
      <c r="D24" s="150"/>
      <c r="E24" s="151"/>
      <c r="F24" s="152"/>
      <c r="G24" s="153"/>
    </row>
    <row r="25" spans="1:7" ht="15.75" customHeight="1" x14ac:dyDescent="0.25">
      <c r="A25" s="154" t="s">
        <v>501</v>
      </c>
      <c r="B25" s="148"/>
      <c r="C25" s="149"/>
      <c r="D25" s="150"/>
      <c r="E25" s="151"/>
      <c r="F25" s="152"/>
      <c r="G25" s="153">
        <v>30000000</v>
      </c>
    </row>
    <row r="26" spans="1:7" ht="15.75" customHeight="1" x14ac:dyDescent="0.25">
      <c r="A26" s="154" t="s">
        <v>502</v>
      </c>
      <c r="B26" s="148"/>
      <c r="C26" s="149"/>
      <c r="D26" s="150"/>
      <c r="E26" s="151"/>
      <c r="F26" s="152"/>
      <c r="G26" s="153">
        <v>2334700</v>
      </c>
    </row>
    <row r="27" spans="1:7" ht="15.75" customHeight="1" x14ac:dyDescent="0.25">
      <c r="A27" s="154" t="s">
        <v>503</v>
      </c>
      <c r="B27" s="155"/>
      <c r="C27" s="122"/>
      <c r="D27" s="123"/>
      <c r="E27" s="123"/>
      <c r="F27" s="156"/>
      <c r="G27" s="153"/>
    </row>
    <row r="28" spans="1:7" ht="15.75" x14ac:dyDescent="0.25">
      <c r="A28" s="147" t="s">
        <v>504</v>
      </c>
      <c r="B28" s="148"/>
      <c r="C28" s="149"/>
      <c r="D28" s="150"/>
      <c r="E28" s="151"/>
      <c r="F28" s="152"/>
      <c r="G28" s="153"/>
    </row>
    <row r="29" spans="1:7" ht="15.75" customHeight="1" x14ac:dyDescent="0.25">
      <c r="A29" s="154" t="s">
        <v>505</v>
      </c>
      <c r="B29" s="148" t="s">
        <v>506</v>
      </c>
      <c r="C29" s="149"/>
      <c r="D29" s="150"/>
      <c r="E29" s="151"/>
      <c r="F29" s="152"/>
      <c r="G29" s="153"/>
    </row>
    <row r="30" spans="1:7" ht="15.75" customHeight="1" x14ac:dyDescent="0.25">
      <c r="A30" s="154" t="s">
        <v>507</v>
      </c>
      <c r="B30" s="148"/>
      <c r="C30" s="149"/>
      <c r="D30" s="150"/>
      <c r="E30" s="151"/>
      <c r="F30" s="152"/>
      <c r="G30" s="157">
        <v>13500000</v>
      </c>
    </row>
    <row r="31" spans="1:7" ht="15.75" customHeight="1" x14ac:dyDescent="0.25">
      <c r="A31" s="154" t="s">
        <v>508</v>
      </c>
      <c r="B31" s="148"/>
      <c r="C31" s="149"/>
      <c r="D31" s="150"/>
      <c r="E31" s="151"/>
      <c r="F31" s="152"/>
      <c r="G31" s="153">
        <v>3835000</v>
      </c>
    </row>
    <row r="32" spans="1:7" ht="15.75" customHeight="1" x14ac:dyDescent="0.25">
      <c r="A32" s="154" t="s">
        <v>509</v>
      </c>
      <c r="B32" s="148"/>
      <c r="C32" s="149"/>
      <c r="D32" s="150"/>
      <c r="E32" s="151"/>
      <c r="F32" s="152"/>
      <c r="G32" s="153"/>
    </row>
    <row r="33" spans="1:7" ht="15.75" customHeight="1" x14ac:dyDescent="0.25">
      <c r="A33" s="154" t="s">
        <v>510</v>
      </c>
      <c r="B33" s="148"/>
      <c r="C33" s="149"/>
      <c r="D33" s="150"/>
      <c r="E33" s="151"/>
      <c r="F33" s="152"/>
      <c r="G33" s="153">
        <v>46067000</v>
      </c>
    </row>
    <row r="34" spans="1:7" ht="15.75" x14ac:dyDescent="0.25">
      <c r="A34" s="154" t="s">
        <v>511</v>
      </c>
      <c r="B34" s="148"/>
      <c r="C34" s="149"/>
      <c r="D34" s="150"/>
      <c r="E34" s="151"/>
      <c r="F34" s="152"/>
      <c r="G34" s="153"/>
    </row>
    <row r="35" spans="1:7" ht="15.75" x14ac:dyDescent="0.25">
      <c r="A35" s="154" t="s">
        <v>512</v>
      </c>
      <c r="B35" s="148"/>
      <c r="C35" s="149"/>
      <c r="D35" s="150"/>
      <c r="E35" s="151"/>
      <c r="F35" s="152"/>
      <c r="G35" s="153">
        <v>5539000</v>
      </c>
    </row>
    <row r="36" spans="1:7" ht="15.75" customHeight="1" x14ac:dyDescent="0.25">
      <c r="A36" s="154" t="s">
        <v>513</v>
      </c>
      <c r="B36" s="148"/>
      <c r="C36" s="149"/>
      <c r="D36" s="150"/>
      <c r="E36" s="151"/>
      <c r="F36" s="152"/>
      <c r="G36" s="153"/>
    </row>
    <row r="37" spans="1:7" ht="15.75" x14ac:dyDescent="0.25">
      <c r="A37" s="154" t="s">
        <v>514</v>
      </c>
      <c r="B37" s="148"/>
      <c r="C37" s="149"/>
      <c r="D37" s="150"/>
      <c r="E37" s="151"/>
      <c r="F37" s="152"/>
      <c r="G37" s="153">
        <v>2992000</v>
      </c>
    </row>
    <row r="38" spans="1:7" ht="15.75" customHeight="1" x14ac:dyDescent="0.25">
      <c r="A38" s="154" t="s">
        <v>515</v>
      </c>
      <c r="B38" s="148"/>
      <c r="C38" s="149"/>
      <c r="D38" s="150"/>
      <c r="E38" s="151"/>
      <c r="F38" s="152"/>
      <c r="G38" s="153"/>
    </row>
    <row r="39" spans="1:7" ht="15.75" customHeight="1" x14ac:dyDescent="0.25">
      <c r="A39" s="154" t="s">
        <v>516</v>
      </c>
      <c r="B39" s="148"/>
      <c r="C39" s="149"/>
      <c r="D39" s="150"/>
      <c r="E39" s="151"/>
      <c r="F39" s="152"/>
      <c r="G39" s="153">
        <v>7532000</v>
      </c>
    </row>
    <row r="40" spans="1:7" ht="15.75" customHeight="1" x14ac:dyDescent="0.25">
      <c r="A40" s="154" t="s">
        <v>517</v>
      </c>
      <c r="B40" s="148"/>
      <c r="C40" s="149"/>
      <c r="D40" s="150"/>
      <c r="E40" s="151"/>
      <c r="F40" s="152"/>
      <c r="G40" s="153"/>
    </row>
    <row r="41" spans="1:7" ht="15.75" customHeight="1" x14ac:dyDescent="0.25">
      <c r="A41" s="154" t="s">
        <v>518</v>
      </c>
      <c r="B41" s="148"/>
      <c r="C41" s="149"/>
      <c r="D41" s="150"/>
      <c r="E41" s="151"/>
      <c r="F41" s="152"/>
      <c r="G41" s="153">
        <v>10000000</v>
      </c>
    </row>
    <row r="42" spans="1:7" ht="15.75" customHeight="1" x14ac:dyDescent="0.25">
      <c r="A42" s="154" t="s">
        <v>519</v>
      </c>
      <c r="B42" s="148"/>
      <c r="C42" s="149"/>
      <c r="D42" s="150"/>
      <c r="E42" s="151"/>
      <c r="F42" s="152"/>
      <c r="G42" s="153"/>
    </row>
    <row r="43" spans="1:7" ht="15.75" customHeight="1" x14ac:dyDescent="0.25">
      <c r="A43" s="154" t="s">
        <v>520</v>
      </c>
      <c r="B43" s="148"/>
      <c r="C43" s="149"/>
      <c r="D43" s="150"/>
      <c r="E43" s="151"/>
      <c r="F43" s="152"/>
      <c r="G43" s="153">
        <v>13691000</v>
      </c>
    </row>
    <row r="44" spans="1:7" ht="16.899999999999999" customHeight="1" x14ac:dyDescent="0.25">
      <c r="A44" s="154" t="s">
        <v>521</v>
      </c>
      <c r="B44" s="148"/>
      <c r="C44" s="149"/>
      <c r="D44" s="150"/>
      <c r="E44" s="151"/>
      <c r="F44" s="152"/>
      <c r="G44" s="153"/>
    </row>
    <row r="45" spans="1:7" ht="15.6" customHeight="1" x14ac:dyDescent="0.25">
      <c r="A45" s="158" t="s">
        <v>522</v>
      </c>
      <c r="B45" s="159"/>
      <c r="C45" s="160"/>
      <c r="D45" s="161"/>
      <c r="E45" s="162"/>
      <c r="F45" s="163"/>
      <c r="G45" s="164">
        <v>24000000</v>
      </c>
    </row>
    <row r="46" spans="1:7" ht="15.75" customHeight="1" x14ac:dyDescent="0.25">
      <c r="A46" s="165" t="s">
        <v>523</v>
      </c>
      <c r="B46" s="142"/>
      <c r="C46" s="143"/>
      <c r="D46" s="144"/>
      <c r="E46" s="141"/>
      <c r="F46" s="166"/>
      <c r="G46" s="167"/>
    </row>
    <row r="47" spans="1:7" ht="15.75" customHeight="1" x14ac:dyDescent="0.25">
      <c r="A47" s="154" t="s">
        <v>524</v>
      </c>
      <c r="B47" s="148"/>
      <c r="C47" s="149"/>
      <c r="D47" s="150"/>
      <c r="E47" s="151"/>
      <c r="F47" s="152"/>
      <c r="G47" s="153">
        <v>3150000</v>
      </c>
    </row>
    <row r="48" spans="1:7" ht="15.75" customHeight="1" x14ac:dyDescent="0.25">
      <c r="A48" s="154" t="s">
        <v>517</v>
      </c>
      <c r="B48" s="148"/>
      <c r="C48" s="149"/>
      <c r="D48" s="150"/>
      <c r="E48" s="151"/>
      <c r="F48" s="152"/>
      <c r="G48" s="153"/>
    </row>
    <row r="49" spans="1:7" ht="15.75" x14ac:dyDescent="0.25">
      <c r="A49" s="154" t="s">
        <v>525</v>
      </c>
      <c r="B49" s="148"/>
      <c r="C49" s="149"/>
      <c r="D49" s="150"/>
      <c r="E49" s="151"/>
      <c r="F49" s="152"/>
      <c r="G49" s="153">
        <v>9884000</v>
      </c>
    </row>
    <row r="50" spans="1:7" ht="15.75" customHeight="1" x14ac:dyDescent="0.25">
      <c r="A50" s="154" t="s">
        <v>526</v>
      </c>
      <c r="B50" s="148"/>
      <c r="C50" s="149"/>
      <c r="D50" s="150"/>
      <c r="E50" s="151"/>
      <c r="F50" s="152"/>
      <c r="G50" s="153"/>
    </row>
    <row r="51" spans="1:7" ht="15.75" customHeight="1" x14ac:dyDescent="0.25">
      <c r="A51" s="154" t="s">
        <v>527</v>
      </c>
      <c r="B51" s="148"/>
      <c r="C51" s="149"/>
      <c r="D51" s="150"/>
      <c r="E51" s="151"/>
      <c r="F51" s="152"/>
      <c r="G51" s="153">
        <v>10000000</v>
      </c>
    </row>
    <row r="52" spans="1:7" ht="15.75" customHeight="1" x14ac:dyDescent="0.25">
      <c r="A52" s="154" t="s">
        <v>528</v>
      </c>
      <c r="B52" s="148"/>
      <c r="C52" s="149"/>
      <c r="D52" s="150"/>
      <c r="E52" s="151"/>
      <c r="F52" s="152"/>
      <c r="G52" s="153"/>
    </row>
    <row r="53" spans="1:7" ht="15.75" customHeight="1" x14ac:dyDescent="0.25">
      <c r="A53" s="154" t="s">
        <v>529</v>
      </c>
      <c r="B53" s="148"/>
      <c r="C53" s="149"/>
      <c r="D53" s="150"/>
      <c r="E53" s="151"/>
      <c r="F53" s="152"/>
      <c r="G53" s="153">
        <v>10764000</v>
      </c>
    </row>
    <row r="54" spans="1:7" ht="15.75" customHeight="1" x14ac:dyDescent="0.25">
      <c r="A54" s="154" t="s">
        <v>530</v>
      </c>
      <c r="B54" s="148"/>
      <c r="C54" s="149"/>
      <c r="D54" s="150"/>
      <c r="E54" s="151"/>
      <c r="F54" s="152"/>
      <c r="G54" s="153"/>
    </row>
    <row r="55" spans="1:7" ht="15.75" customHeight="1" x14ac:dyDescent="0.25">
      <c r="A55" s="154" t="s">
        <v>531</v>
      </c>
      <c r="B55" s="148"/>
      <c r="C55" s="149"/>
      <c r="D55" s="150"/>
      <c r="E55" s="151"/>
      <c r="F55" s="152"/>
      <c r="G55" s="153">
        <v>261500</v>
      </c>
    </row>
    <row r="56" spans="1:7" ht="15.75" customHeight="1" x14ac:dyDescent="0.25">
      <c r="A56" s="154" t="s">
        <v>532</v>
      </c>
      <c r="B56" s="148"/>
      <c r="C56" s="149"/>
      <c r="D56" s="150"/>
      <c r="E56" s="151"/>
      <c r="F56" s="152"/>
      <c r="G56" s="153">
        <v>813500</v>
      </c>
    </row>
    <row r="57" spans="1:7" ht="15.75" customHeight="1" x14ac:dyDescent="0.25">
      <c r="A57" s="154" t="s">
        <v>533</v>
      </c>
      <c r="B57" s="148"/>
      <c r="C57" s="149"/>
      <c r="D57" s="150"/>
      <c r="E57" s="151"/>
      <c r="F57" s="152"/>
      <c r="G57" s="153">
        <v>9996500</v>
      </c>
    </row>
    <row r="58" spans="1:7" ht="15.75" customHeight="1" x14ac:dyDescent="0.25">
      <c r="A58" s="154" t="s">
        <v>534</v>
      </c>
      <c r="B58" s="148"/>
      <c r="C58" s="149"/>
      <c r="D58" s="150"/>
      <c r="E58" s="151"/>
      <c r="F58" s="152"/>
      <c r="G58" s="153"/>
    </row>
    <row r="59" spans="1:7" ht="15.75" customHeight="1" x14ac:dyDescent="0.25">
      <c r="A59" s="154" t="s">
        <v>535</v>
      </c>
      <c r="B59" s="148"/>
      <c r="C59" s="149"/>
      <c r="D59" s="150"/>
      <c r="E59" s="151"/>
      <c r="F59" s="152"/>
      <c r="G59" s="153">
        <v>9265000</v>
      </c>
    </row>
    <row r="60" spans="1:7" ht="15.75" x14ac:dyDescent="0.25">
      <c r="A60" s="154" t="s">
        <v>536</v>
      </c>
      <c r="B60" s="148"/>
      <c r="C60" s="149"/>
      <c r="D60" s="150"/>
      <c r="E60" s="151"/>
      <c r="F60" s="152"/>
      <c r="G60" s="153">
        <v>10066500</v>
      </c>
    </row>
    <row r="61" spans="1:7" ht="15.75" x14ac:dyDescent="0.25">
      <c r="A61" s="154" t="s">
        <v>537</v>
      </c>
      <c r="B61" s="148"/>
      <c r="C61" s="149"/>
      <c r="D61" s="150"/>
      <c r="E61" s="151"/>
      <c r="F61" s="152"/>
      <c r="G61" s="153">
        <v>1899000</v>
      </c>
    </row>
    <row r="62" spans="1:7" ht="15.75" x14ac:dyDescent="0.25">
      <c r="A62" s="154" t="s">
        <v>538</v>
      </c>
      <c r="B62" s="155"/>
      <c r="C62" s="122"/>
      <c r="D62" s="123"/>
      <c r="E62" s="123"/>
      <c r="F62" s="156"/>
      <c r="G62" s="168">
        <v>9536500</v>
      </c>
    </row>
    <row r="63" spans="1:7" ht="15.75" x14ac:dyDescent="0.25">
      <c r="A63" s="154" t="s">
        <v>539</v>
      </c>
      <c r="B63" s="148"/>
      <c r="C63" s="149"/>
      <c r="D63" s="150"/>
      <c r="E63" s="151"/>
      <c r="F63" s="152"/>
      <c r="G63" s="168">
        <v>1664000</v>
      </c>
    </row>
    <row r="64" spans="1:7" ht="15.75" x14ac:dyDescent="0.25">
      <c r="A64" s="154" t="s">
        <v>540</v>
      </c>
      <c r="B64" s="148"/>
      <c r="C64" s="149"/>
      <c r="D64" s="150"/>
      <c r="E64" s="151"/>
      <c r="F64" s="152"/>
      <c r="G64" s="153">
        <v>3470100</v>
      </c>
    </row>
    <row r="65" spans="1:7" ht="15.75" x14ac:dyDescent="0.25">
      <c r="A65" s="154" t="s">
        <v>541</v>
      </c>
      <c r="B65" s="148"/>
      <c r="C65" s="149"/>
      <c r="D65" s="150"/>
      <c r="E65" s="151"/>
      <c r="F65" s="152"/>
      <c r="G65" s="153"/>
    </row>
    <row r="66" spans="1:7" ht="15.75" x14ac:dyDescent="0.25">
      <c r="A66" s="154" t="s">
        <v>542</v>
      </c>
      <c r="B66" s="148"/>
      <c r="C66" s="149"/>
      <c r="D66" s="150"/>
      <c r="E66" s="151"/>
      <c r="F66" s="152"/>
      <c r="G66" s="153">
        <v>10000000</v>
      </c>
    </row>
    <row r="67" spans="1:7" ht="15.75" x14ac:dyDescent="0.25">
      <c r="A67" s="154" t="s">
        <v>528</v>
      </c>
      <c r="B67" s="148"/>
      <c r="C67" s="149"/>
      <c r="D67" s="150"/>
      <c r="E67" s="151"/>
      <c r="F67" s="152"/>
      <c r="G67" s="153"/>
    </row>
    <row r="68" spans="1:7" ht="15.75" x14ac:dyDescent="0.25">
      <c r="A68" s="154" t="s">
        <v>543</v>
      </c>
      <c r="B68" s="148"/>
      <c r="C68" s="149"/>
      <c r="D68" s="150"/>
      <c r="E68" s="151"/>
      <c r="F68" s="152"/>
      <c r="G68" s="153">
        <v>7406500</v>
      </c>
    </row>
    <row r="69" spans="1:7" ht="16.5" customHeight="1" x14ac:dyDescent="0.25">
      <c r="A69" s="154" t="s">
        <v>544</v>
      </c>
      <c r="B69" s="148"/>
      <c r="C69" s="149"/>
      <c r="D69" s="150"/>
      <c r="E69" s="151"/>
      <c r="F69" s="152"/>
      <c r="G69" s="153"/>
    </row>
    <row r="70" spans="1:7" ht="16.5" customHeight="1" x14ac:dyDescent="0.25">
      <c r="A70" s="154" t="s">
        <v>545</v>
      </c>
      <c r="B70" s="148"/>
      <c r="C70" s="149"/>
      <c r="D70" s="150"/>
      <c r="E70" s="151"/>
      <c r="F70" s="152"/>
      <c r="G70" s="153">
        <v>20000000</v>
      </c>
    </row>
    <row r="71" spans="1:7" ht="16.5" customHeight="1" x14ac:dyDescent="0.25">
      <c r="A71" s="154" t="s">
        <v>546</v>
      </c>
      <c r="B71" s="148"/>
      <c r="C71" s="149"/>
      <c r="D71" s="150"/>
      <c r="E71" s="151"/>
      <c r="F71" s="152"/>
      <c r="G71" s="153"/>
    </row>
    <row r="72" spans="1:7" ht="16.5" customHeight="1" x14ac:dyDescent="0.25">
      <c r="A72" s="154" t="s">
        <v>547</v>
      </c>
      <c r="B72" s="148"/>
      <c r="C72" s="149"/>
      <c r="D72" s="150"/>
      <c r="E72" s="151"/>
      <c r="F72" s="152"/>
      <c r="G72" s="153">
        <v>5000000</v>
      </c>
    </row>
    <row r="73" spans="1:7" ht="15.75" x14ac:dyDescent="0.25">
      <c r="A73" s="154" t="s">
        <v>548</v>
      </c>
      <c r="B73" s="148"/>
      <c r="C73" s="149"/>
      <c r="D73" s="150"/>
      <c r="E73" s="151"/>
      <c r="F73" s="152"/>
      <c r="G73" s="153"/>
    </row>
    <row r="74" spans="1:7" ht="15.75" x14ac:dyDescent="0.25">
      <c r="A74" s="154" t="s">
        <v>549</v>
      </c>
      <c r="B74" s="148"/>
      <c r="C74" s="149"/>
      <c r="D74" s="150"/>
      <c r="E74" s="151"/>
      <c r="F74" s="152"/>
      <c r="G74" s="153">
        <v>27369000</v>
      </c>
    </row>
    <row r="75" spans="1:7" ht="15.75" x14ac:dyDescent="0.25">
      <c r="A75" s="154" t="s">
        <v>550</v>
      </c>
      <c r="B75" s="148"/>
      <c r="C75" s="149"/>
      <c r="D75" s="150"/>
      <c r="E75" s="151"/>
      <c r="F75" s="152"/>
      <c r="G75" s="153"/>
    </row>
    <row r="76" spans="1:7" ht="15.75" x14ac:dyDescent="0.25">
      <c r="A76" s="154" t="s">
        <v>551</v>
      </c>
      <c r="B76" s="148"/>
      <c r="C76" s="149"/>
      <c r="D76" s="150"/>
      <c r="E76" s="151"/>
      <c r="F76" s="152"/>
      <c r="G76" s="153">
        <v>10000000</v>
      </c>
    </row>
    <row r="77" spans="1:7" ht="15.75" x14ac:dyDescent="0.25">
      <c r="A77" s="154" t="s">
        <v>552</v>
      </c>
      <c r="B77" s="148"/>
      <c r="C77" s="149"/>
      <c r="D77" s="150"/>
      <c r="E77" s="151"/>
      <c r="F77" s="152"/>
      <c r="G77" s="153"/>
    </row>
    <row r="78" spans="1:7" ht="15.75" x14ac:dyDescent="0.25">
      <c r="A78" s="154" t="s">
        <v>553</v>
      </c>
      <c r="B78" s="148"/>
      <c r="C78" s="149"/>
      <c r="D78" s="150"/>
      <c r="E78" s="151"/>
      <c r="F78" s="152"/>
      <c r="G78" s="153">
        <v>10000000</v>
      </c>
    </row>
    <row r="79" spans="1:7" ht="15.75" x14ac:dyDescent="0.25">
      <c r="A79" s="154" t="s">
        <v>554</v>
      </c>
      <c r="B79" s="148"/>
      <c r="C79" s="149"/>
      <c r="D79" s="150"/>
      <c r="E79" s="151"/>
      <c r="F79" s="152"/>
      <c r="G79" s="153"/>
    </row>
    <row r="80" spans="1:7" ht="15.75" x14ac:dyDescent="0.25">
      <c r="A80" s="154" t="s">
        <v>555</v>
      </c>
      <c r="B80" s="148"/>
      <c r="C80" s="149"/>
      <c r="D80" s="150"/>
      <c r="E80" s="151"/>
      <c r="F80" s="152"/>
      <c r="G80" s="153">
        <v>9250000</v>
      </c>
    </row>
    <row r="81" spans="1:7" ht="15.75" x14ac:dyDescent="0.25">
      <c r="A81" s="154" t="s">
        <v>556</v>
      </c>
      <c r="B81" s="148"/>
      <c r="C81" s="149"/>
      <c r="D81" s="150"/>
      <c r="E81" s="151"/>
      <c r="F81" s="152"/>
      <c r="G81" s="153"/>
    </row>
    <row r="82" spans="1:7" ht="15.75" x14ac:dyDescent="0.25">
      <c r="A82" s="154" t="s">
        <v>557</v>
      </c>
      <c r="B82" s="148"/>
      <c r="C82" s="149"/>
      <c r="D82" s="150"/>
      <c r="E82" s="151"/>
      <c r="F82" s="152"/>
      <c r="G82" s="153">
        <v>15500000</v>
      </c>
    </row>
    <row r="83" spans="1:7" ht="15.75" x14ac:dyDescent="0.25">
      <c r="A83" s="154" t="s">
        <v>558</v>
      </c>
      <c r="B83" s="148"/>
      <c r="C83" s="149"/>
      <c r="D83" s="150"/>
      <c r="E83" s="151"/>
      <c r="F83" s="152"/>
      <c r="G83" s="153">
        <v>7532500</v>
      </c>
    </row>
    <row r="84" spans="1:7" ht="15.75" x14ac:dyDescent="0.25">
      <c r="A84" s="154" t="s">
        <v>559</v>
      </c>
      <c r="B84" s="148"/>
      <c r="C84" s="149"/>
      <c r="D84" s="150"/>
      <c r="E84" s="151"/>
      <c r="F84" s="152"/>
      <c r="G84" s="153"/>
    </row>
    <row r="85" spans="1:7" ht="15.75" x14ac:dyDescent="0.25">
      <c r="A85" s="154" t="s">
        <v>560</v>
      </c>
      <c r="B85" s="148"/>
      <c r="C85" s="149"/>
      <c r="D85" s="150"/>
      <c r="E85" s="151"/>
      <c r="F85" s="152"/>
      <c r="G85" s="153">
        <v>7044000</v>
      </c>
    </row>
    <row r="86" spans="1:7" ht="15.75" x14ac:dyDescent="0.25">
      <c r="A86" s="154" t="s">
        <v>561</v>
      </c>
      <c r="B86" s="148"/>
      <c r="C86" s="149"/>
      <c r="D86" s="150"/>
      <c r="E86" s="151"/>
      <c r="F86" s="152"/>
      <c r="G86" s="153"/>
    </row>
    <row r="87" spans="1:7" ht="15.75" x14ac:dyDescent="0.25">
      <c r="A87" s="154" t="s">
        <v>562</v>
      </c>
      <c r="B87" s="148"/>
      <c r="C87" s="149"/>
      <c r="D87" s="150"/>
      <c r="E87" s="151"/>
      <c r="F87" s="152"/>
      <c r="G87" s="153">
        <v>3247500</v>
      </c>
    </row>
    <row r="88" spans="1:7" ht="15.75" x14ac:dyDescent="0.25">
      <c r="A88" s="154" t="s">
        <v>563</v>
      </c>
      <c r="B88" s="148"/>
      <c r="C88" s="149"/>
      <c r="D88" s="150"/>
      <c r="E88" s="151"/>
      <c r="F88" s="152"/>
      <c r="G88" s="153"/>
    </row>
    <row r="89" spans="1:7" ht="15.75" x14ac:dyDescent="0.25">
      <c r="A89" s="154" t="s">
        <v>564</v>
      </c>
      <c r="B89" s="148"/>
      <c r="C89" s="149"/>
      <c r="D89" s="150"/>
      <c r="E89" s="151"/>
      <c r="F89" s="152"/>
      <c r="G89" s="153">
        <v>4780000</v>
      </c>
    </row>
    <row r="90" spans="1:7" ht="15.75" x14ac:dyDescent="0.25">
      <c r="A90" s="154" t="s">
        <v>565</v>
      </c>
      <c r="B90" s="148"/>
      <c r="C90" s="149"/>
      <c r="D90" s="150"/>
      <c r="E90" s="151"/>
      <c r="F90" s="152"/>
      <c r="G90" s="153"/>
    </row>
    <row r="91" spans="1:7" ht="15.75" x14ac:dyDescent="0.25">
      <c r="A91" s="154" t="s">
        <v>566</v>
      </c>
      <c r="B91" s="148"/>
      <c r="C91" s="149"/>
      <c r="D91" s="150"/>
      <c r="E91" s="151"/>
      <c r="F91" s="152"/>
      <c r="G91" s="153">
        <v>5000000</v>
      </c>
    </row>
    <row r="92" spans="1:7" ht="15.75" x14ac:dyDescent="0.25">
      <c r="A92" s="154" t="s">
        <v>567</v>
      </c>
      <c r="B92" s="148"/>
      <c r="C92" s="149"/>
      <c r="D92" s="150"/>
      <c r="E92" s="151"/>
      <c r="F92" s="152"/>
      <c r="G92" s="153"/>
    </row>
    <row r="93" spans="1:7" ht="15.75" x14ac:dyDescent="0.25">
      <c r="A93" s="154" t="s">
        <v>568</v>
      </c>
      <c r="B93" s="148" t="s">
        <v>569</v>
      </c>
      <c r="C93" s="149"/>
      <c r="D93" s="150"/>
      <c r="E93" s="151"/>
      <c r="F93" s="152"/>
      <c r="G93" s="153"/>
    </row>
    <row r="94" spans="1:7" ht="15.75" x14ac:dyDescent="0.25">
      <c r="A94" s="158" t="s">
        <v>570</v>
      </c>
      <c r="B94" s="159"/>
      <c r="C94" s="160"/>
      <c r="D94" s="161"/>
      <c r="E94" s="162"/>
      <c r="F94" s="163"/>
      <c r="G94" s="164">
        <v>5000000</v>
      </c>
    </row>
    <row r="95" spans="1:7" ht="15.75" x14ac:dyDescent="0.25">
      <c r="A95" s="165" t="s">
        <v>571</v>
      </c>
      <c r="B95" s="142"/>
      <c r="C95" s="143"/>
      <c r="D95" s="144"/>
      <c r="E95" s="141"/>
      <c r="F95" s="166"/>
      <c r="G95" s="167">
        <v>4000000</v>
      </c>
    </row>
    <row r="96" spans="1:7" ht="15.75" x14ac:dyDescent="0.25">
      <c r="A96" s="154" t="s">
        <v>572</v>
      </c>
      <c r="B96" s="148"/>
      <c r="C96" s="149"/>
      <c r="D96" s="150"/>
      <c r="E96" s="151"/>
      <c r="F96" s="152"/>
      <c r="G96" s="153"/>
    </row>
    <row r="97" spans="1:7" ht="15.75" x14ac:dyDescent="0.25">
      <c r="A97" s="154" t="s">
        <v>573</v>
      </c>
      <c r="B97" s="148" t="s">
        <v>574</v>
      </c>
      <c r="C97" s="149"/>
      <c r="D97" s="150"/>
      <c r="E97" s="151"/>
      <c r="F97" s="152"/>
      <c r="G97" s="153"/>
    </row>
    <row r="98" spans="1:7" ht="15.75" x14ac:dyDescent="0.25">
      <c r="A98" s="154" t="s">
        <v>575</v>
      </c>
      <c r="B98" s="148"/>
      <c r="C98" s="149"/>
      <c r="D98" s="150"/>
      <c r="E98" s="151"/>
      <c r="F98" s="152"/>
      <c r="G98" s="153">
        <v>15979402</v>
      </c>
    </row>
    <row r="99" spans="1:7" ht="15.75" x14ac:dyDescent="0.25">
      <c r="A99" s="154" t="s">
        <v>576</v>
      </c>
      <c r="B99" s="148"/>
      <c r="C99" s="149"/>
      <c r="D99" s="150"/>
      <c r="E99" s="151"/>
      <c r="F99" s="152"/>
      <c r="G99" s="153"/>
    </row>
    <row r="100" spans="1:7" ht="15.75" x14ac:dyDescent="0.25">
      <c r="A100" s="154" t="s">
        <v>577</v>
      </c>
      <c r="B100" s="148"/>
      <c r="C100" s="149"/>
      <c r="D100" s="150"/>
      <c r="E100" s="151"/>
      <c r="F100" s="152"/>
      <c r="G100" s="153"/>
    </row>
    <row r="101" spans="1:7" ht="15.75" x14ac:dyDescent="0.25">
      <c r="A101" s="154" t="s">
        <v>578</v>
      </c>
      <c r="B101" s="155"/>
      <c r="C101" s="169"/>
      <c r="D101" s="150"/>
      <c r="E101" s="151"/>
      <c r="F101" s="152"/>
      <c r="G101" s="153"/>
    </row>
    <row r="102" spans="1:7" ht="15.75" x14ac:dyDescent="0.25">
      <c r="A102" s="147" t="s">
        <v>579</v>
      </c>
      <c r="B102" s="155"/>
      <c r="C102" s="122"/>
      <c r="D102" s="123"/>
      <c r="E102" s="123"/>
      <c r="F102" s="156"/>
      <c r="G102" s="168"/>
    </row>
    <row r="103" spans="1:7" ht="15.75" x14ac:dyDescent="0.25">
      <c r="A103" s="154" t="s">
        <v>580</v>
      </c>
      <c r="B103" s="148" t="s">
        <v>581</v>
      </c>
      <c r="C103" s="149"/>
      <c r="D103" s="150"/>
      <c r="E103" s="151"/>
      <c r="F103" s="152"/>
      <c r="G103" s="153"/>
    </row>
    <row r="104" spans="1:7" ht="15.75" x14ac:dyDescent="0.25">
      <c r="A104" s="154" t="s">
        <v>582</v>
      </c>
      <c r="B104" s="148"/>
      <c r="C104" s="149"/>
      <c r="D104" s="150"/>
      <c r="E104" s="151"/>
      <c r="F104" s="152"/>
      <c r="G104" s="153">
        <v>25194858</v>
      </c>
    </row>
    <row r="105" spans="1:7" ht="15.75" x14ac:dyDescent="0.25">
      <c r="A105" s="154" t="s">
        <v>583</v>
      </c>
      <c r="B105" s="148"/>
      <c r="C105" s="149"/>
      <c r="D105" s="150"/>
      <c r="E105" s="151"/>
      <c r="F105" s="152"/>
      <c r="G105" s="153"/>
    </row>
    <row r="106" spans="1:7" ht="15.75" x14ac:dyDescent="0.25">
      <c r="A106" s="154" t="s">
        <v>584</v>
      </c>
      <c r="B106" s="148"/>
      <c r="C106" s="149"/>
      <c r="D106" s="150"/>
      <c r="E106" s="151"/>
      <c r="F106" s="152"/>
      <c r="G106" s="153">
        <v>58473159.939999998</v>
      </c>
    </row>
    <row r="107" spans="1:7" ht="15.75" x14ac:dyDescent="0.25">
      <c r="A107" s="154" t="s">
        <v>585</v>
      </c>
      <c r="B107" s="148"/>
      <c r="C107" s="149"/>
      <c r="D107" s="150"/>
      <c r="E107" s="151"/>
      <c r="F107" s="152"/>
      <c r="G107" s="153"/>
    </row>
    <row r="108" spans="1:7" ht="15.75" x14ac:dyDescent="0.25">
      <c r="A108" s="154" t="s">
        <v>586</v>
      </c>
      <c r="B108" s="148"/>
      <c r="C108" s="149"/>
      <c r="D108" s="150"/>
      <c r="E108" s="151"/>
      <c r="F108" s="152"/>
      <c r="G108" s="153">
        <v>49618597</v>
      </c>
    </row>
    <row r="109" spans="1:7" ht="15.75" x14ac:dyDescent="0.25">
      <c r="A109" s="154" t="s">
        <v>587</v>
      </c>
      <c r="B109" s="148"/>
      <c r="C109" s="149"/>
      <c r="D109" s="150"/>
      <c r="E109" s="151"/>
      <c r="F109" s="152"/>
      <c r="G109" s="153"/>
    </row>
    <row r="110" spans="1:7" ht="15.75" x14ac:dyDescent="0.25">
      <c r="A110" s="154" t="s">
        <v>588</v>
      </c>
      <c r="B110" s="148" t="s">
        <v>589</v>
      </c>
      <c r="C110" s="149"/>
      <c r="D110" s="150"/>
      <c r="E110" s="151"/>
      <c r="F110" s="152"/>
      <c r="G110" s="153"/>
    </row>
    <row r="111" spans="1:7" ht="15.75" x14ac:dyDescent="0.25">
      <c r="A111" s="154" t="s">
        <v>590</v>
      </c>
      <c r="B111" s="148"/>
      <c r="C111" s="149"/>
      <c r="D111" s="150"/>
      <c r="E111" s="151"/>
      <c r="F111" s="152"/>
      <c r="G111" s="153">
        <v>5779474</v>
      </c>
    </row>
    <row r="112" spans="1:7" ht="15.75" x14ac:dyDescent="0.25">
      <c r="A112" s="154" t="s">
        <v>591</v>
      </c>
      <c r="B112" s="148"/>
      <c r="C112" s="149"/>
      <c r="D112" s="150"/>
      <c r="E112" s="151"/>
      <c r="F112" s="152"/>
      <c r="G112" s="153"/>
    </row>
    <row r="113" spans="1:7" ht="15.75" x14ac:dyDescent="0.25">
      <c r="A113" s="154" t="s">
        <v>592</v>
      </c>
      <c r="B113" s="148"/>
      <c r="C113" s="149"/>
      <c r="D113" s="150"/>
      <c r="E113" s="151"/>
      <c r="F113" s="152"/>
      <c r="G113" s="153">
        <v>6889500</v>
      </c>
    </row>
    <row r="114" spans="1:7" ht="15.75" x14ac:dyDescent="0.25">
      <c r="A114" s="154" t="s">
        <v>593</v>
      </c>
      <c r="B114" s="148"/>
      <c r="C114" s="149"/>
      <c r="D114" s="150"/>
      <c r="E114" s="151"/>
      <c r="F114" s="152"/>
      <c r="G114" s="153"/>
    </row>
    <row r="115" spans="1:7" ht="15.75" x14ac:dyDescent="0.25">
      <c r="A115" s="154" t="s">
        <v>594</v>
      </c>
      <c r="B115" s="148"/>
      <c r="C115" s="149"/>
      <c r="D115" s="150"/>
      <c r="E115" s="151"/>
      <c r="F115" s="152"/>
      <c r="G115" s="153">
        <v>5437195</v>
      </c>
    </row>
    <row r="116" spans="1:7" ht="15.75" x14ac:dyDescent="0.25">
      <c r="A116" s="154" t="s">
        <v>595</v>
      </c>
      <c r="B116" s="148"/>
      <c r="C116" s="149"/>
      <c r="D116" s="150"/>
      <c r="E116" s="151"/>
      <c r="F116" s="152"/>
      <c r="G116" s="153"/>
    </row>
    <row r="117" spans="1:7" ht="15.75" x14ac:dyDescent="0.25">
      <c r="A117" s="154" t="s">
        <v>590</v>
      </c>
      <c r="B117" s="148"/>
      <c r="C117" s="149"/>
      <c r="D117" s="150"/>
      <c r="E117" s="151"/>
      <c r="F117" s="152"/>
      <c r="G117" s="153">
        <v>5572294</v>
      </c>
    </row>
    <row r="118" spans="1:7" ht="15.75" x14ac:dyDescent="0.25">
      <c r="A118" s="154" t="s">
        <v>596</v>
      </c>
      <c r="B118" s="148"/>
      <c r="C118" s="149"/>
      <c r="D118" s="150"/>
      <c r="E118" s="151"/>
      <c r="F118" s="152"/>
      <c r="G118" s="153"/>
    </row>
    <row r="119" spans="1:7" ht="15.75" x14ac:dyDescent="0.25">
      <c r="A119" s="154" t="s">
        <v>597</v>
      </c>
      <c r="B119" s="148" t="s">
        <v>598</v>
      </c>
      <c r="C119" s="149"/>
      <c r="D119" s="150"/>
      <c r="E119" s="151"/>
      <c r="F119" s="152"/>
      <c r="G119" s="153"/>
    </row>
    <row r="120" spans="1:7" ht="15.75" x14ac:dyDescent="0.25">
      <c r="A120" s="154" t="s">
        <v>599</v>
      </c>
      <c r="B120" s="148"/>
      <c r="C120" s="149"/>
      <c r="D120" s="150"/>
      <c r="E120" s="151"/>
      <c r="F120" s="152"/>
      <c r="G120" s="153">
        <v>39606355.060000002</v>
      </c>
    </row>
    <row r="121" spans="1:7" ht="15.75" x14ac:dyDescent="0.25">
      <c r="A121" s="154" t="s">
        <v>600</v>
      </c>
      <c r="B121" s="148"/>
      <c r="C121" s="149"/>
      <c r="D121" s="150"/>
      <c r="E121" s="151"/>
      <c r="F121" s="152"/>
      <c r="G121" s="153">
        <v>4200000</v>
      </c>
    </row>
    <row r="122" spans="1:7" ht="15.75" x14ac:dyDescent="0.25">
      <c r="A122" s="154" t="s">
        <v>601</v>
      </c>
      <c r="B122" s="148"/>
      <c r="C122" s="149"/>
      <c r="D122" s="150"/>
      <c r="E122" s="151"/>
      <c r="F122" s="152"/>
      <c r="G122" s="153"/>
    </row>
    <row r="123" spans="1:7" ht="15.75" x14ac:dyDescent="0.25">
      <c r="A123" s="154" t="s">
        <v>602</v>
      </c>
      <c r="B123" s="148"/>
      <c r="C123" s="149"/>
      <c r="D123" s="150"/>
      <c r="E123" s="151"/>
      <c r="F123" s="152"/>
      <c r="G123" s="153"/>
    </row>
    <row r="124" spans="1:7" ht="15.75" x14ac:dyDescent="0.25">
      <c r="A124" s="154" t="s">
        <v>603</v>
      </c>
      <c r="B124" s="148"/>
      <c r="C124" s="149"/>
      <c r="D124" s="150"/>
      <c r="E124" s="151"/>
      <c r="F124" s="152"/>
      <c r="G124" s="153">
        <v>3384155</v>
      </c>
    </row>
    <row r="125" spans="1:7" ht="15.75" x14ac:dyDescent="0.25">
      <c r="A125" s="154" t="s">
        <v>604</v>
      </c>
      <c r="B125" s="148" t="s">
        <v>605</v>
      </c>
      <c r="C125" s="149"/>
      <c r="D125" s="150"/>
      <c r="E125" s="151"/>
      <c r="F125" s="152"/>
      <c r="G125" s="153"/>
    </row>
    <row r="126" spans="1:7" ht="15.75" x14ac:dyDescent="0.25">
      <c r="A126" s="154" t="s">
        <v>606</v>
      </c>
      <c r="B126" s="148"/>
      <c r="C126" s="149"/>
      <c r="D126" s="150"/>
      <c r="E126" s="151"/>
      <c r="F126" s="152"/>
      <c r="G126" s="153">
        <v>10000000</v>
      </c>
    </row>
    <row r="127" spans="1:7" ht="15.75" x14ac:dyDescent="0.25">
      <c r="A127" s="154" t="s">
        <v>607</v>
      </c>
      <c r="B127" s="148"/>
      <c r="C127" s="149"/>
      <c r="D127" s="150"/>
      <c r="E127" s="151"/>
      <c r="F127" s="152"/>
      <c r="G127" s="153">
        <v>10000000</v>
      </c>
    </row>
    <row r="128" spans="1:7" ht="15.75" x14ac:dyDescent="0.25">
      <c r="A128" s="154" t="s">
        <v>608</v>
      </c>
      <c r="B128" s="148"/>
      <c r="C128" s="149"/>
      <c r="D128" s="150"/>
      <c r="E128" s="151"/>
      <c r="F128" s="152"/>
      <c r="G128" s="153">
        <v>9859028</v>
      </c>
    </row>
    <row r="129" spans="1:7" ht="15.75" x14ac:dyDescent="0.25">
      <c r="A129" s="154" t="s">
        <v>609</v>
      </c>
      <c r="B129" s="148"/>
      <c r="C129" s="149"/>
      <c r="D129" s="150"/>
      <c r="E129" s="151"/>
      <c r="F129" s="152"/>
      <c r="G129" s="153"/>
    </row>
    <row r="130" spans="1:7" ht="15.75" x14ac:dyDescent="0.25">
      <c r="A130" s="154" t="s">
        <v>610</v>
      </c>
      <c r="B130" s="148"/>
      <c r="C130" s="149"/>
      <c r="D130" s="150"/>
      <c r="E130" s="151"/>
      <c r="F130" s="152"/>
      <c r="G130" s="153">
        <v>9859028</v>
      </c>
    </row>
    <row r="131" spans="1:7" ht="15.75" x14ac:dyDescent="0.25">
      <c r="A131" s="154" t="s">
        <v>563</v>
      </c>
      <c r="B131" s="148"/>
      <c r="C131" s="149"/>
      <c r="D131" s="150"/>
      <c r="E131" s="151"/>
      <c r="F131" s="152"/>
      <c r="G131" s="153"/>
    </row>
    <row r="132" spans="1:7" ht="15.75" x14ac:dyDescent="0.25">
      <c r="A132" s="154" t="s">
        <v>611</v>
      </c>
      <c r="B132" s="148"/>
      <c r="C132" s="149"/>
      <c r="D132" s="150"/>
      <c r="E132" s="151"/>
      <c r="F132" s="152"/>
      <c r="G132" s="153">
        <v>21500000</v>
      </c>
    </row>
    <row r="133" spans="1:7" ht="15.75" x14ac:dyDescent="0.25">
      <c r="A133" s="154" t="s">
        <v>612</v>
      </c>
      <c r="B133" s="148"/>
      <c r="C133" s="149"/>
      <c r="D133" s="150"/>
      <c r="E133" s="151"/>
      <c r="F133" s="152"/>
      <c r="G133" s="153"/>
    </row>
    <row r="134" spans="1:7" ht="15.75" x14ac:dyDescent="0.25">
      <c r="A134" s="154" t="s">
        <v>613</v>
      </c>
      <c r="B134" s="148"/>
      <c r="C134" s="149"/>
      <c r="D134" s="150"/>
      <c r="E134" s="151"/>
      <c r="F134" s="152"/>
      <c r="G134" s="153">
        <v>16200050</v>
      </c>
    </row>
    <row r="135" spans="1:7" ht="15.75" x14ac:dyDescent="0.25">
      <c r="A135" s="154" t="s">
        <v>614</v>
      </c>
      <c r="B135" s="148"/>
      <c r="C135" s="149"/>
      <c r="D135" s="150"/>
      <c r="E135" s="151"/>
      <c r="F135" s="152"/>
      <c r="G135" s="153"/>
    </row>
    <row r="136" spans="1:7" ht="15.75" x14ac:dyDescent="0.25">
      <c r="A136" s="151" t="s">
        <v>55</v>
      </c>
      <c r="B136" s="155"/>
      <c r="C136" s="170" t="e">
        <f>+#REF!</f>
        <v>#REF!</v>
      </c>
      <c r="D136" s="170" t="e">
        <f>+#REF!</f>
        <v>#REF!</v>
      </c>
      <c r="E136" s="170" t="e">
        <f>+#REF!</f>
        <v>#REF!</v>
      </c>
      <c r="F136" s="170" t="e">
        <f>+#REF!</f>
        <v>#REF!</v>
      </c>
      <c r="G136" s="170">
        <f>+SUM(G9:G135)</f>
        <v>813898637</v>
      </c>
    </row>
    <row r="137" spans="1:7" ht="15.75" x14ac:dyDescent="0.25">
      <c r="A137" s="151"/>
      <c r="B137" s="155"/>
      <c r="C137" s="171"/>
      <c r="D137" s="172"/>
      <c r="E137" s="172"/>
      <c r="F137" s="172"/>
      <c r="G137" s="172"/>
    </row>
    <row r="138" spans="1:7" ht="15.75" x14ac:dyDescent="0.25">
      <c r="A138" s="151"/>
      <c r="B138" s="155"/>
      <c r="C138" s="171"/>
      <c r="D138" s="172"/>
      <c r="E138" s="172"/>
      <c r="F138" s="172"/>
      <c r="G138" s="172"/>
    </row>
    <row r="139" spans="1:7" ht="15.75" x14ac:dyDescent="0.25">
      <c r="A139" s="162" t="s">
        <v>56</v>
      </c>
      <c r="B139" s="173" t="s">
        <v>26</v>
      </c>
      <c r="C139" s="174" t="e">
        <f>+C136+#REF!</f>
        <v>#REF!</v>
      </c>
      <c r="D139" s="174" t="e">
        <f>+D136+#REF!</f>
        <v>#REF!</v>
      </c>
      <c r="E139" s="174" t="e">
        <f>+E136+#REF!</f>
        <v>#REF!</v>
      </c>
      <c r="F139" s="174" t="e">
        <f>+F136</f>
        <v>#REF!</v>
      </c>
      <c r="G139" s="174">
        <f>+G136</f>
        <v>813898637</v>
      </c>
    </row>
    <row r="140" spans="1:7" ht="15.75" x14ac:dyDescent="0.25">
      <c r="A140" s="126"/>
      <c r="B140" s="121"/>
      <c r="C140" s="122"/>
      <c r="D140" s="123"/>
      <c r="E140" s="123"/>
      <c r="F140" s="124"/>
      <c r="G140" s="125"/>
    </row>
    <row r="141" spans="1:7" ht="15.75" x14ac:dyDescent="0.25">
      <c r="A141" s="175" t="s">
        <v>26</v>
      </c>
      <c r="B141" s="121"/>
      <c r="C141" s="122"/>
      <c r="D141" s="123"/>
      <c r="E141" s="123"/>
      <c r="F141" s="124"/>
      <c r="G141" s="125"/>
    </row>
    <row r="142" spans="1:7" ht="18.75" x14ac:dyDescent="0.25">
      <c r="A142" s="120" t="s">
        <v>615</v>
      </c>
      <c r="B142" s="121"/>
      <c r="C142" s="122"/>
      <c r="D142" s="123"/>
      <c r="E142" s="123"/>
      <c r="F142" s="124"/>
      <c r="G142" s="125"/>
    </row>
    <row r="143" spans="1:7" ht="15.75" x14ac:dyDescent="0.25">
      <c r="A143" s="126"/>
      <c r="B143" s="121"/>
      <c r="C143" s="122"/>
      <c r="D143" s="123"/>
      <c r="E143" s="123"/>
      <c r="F143" s="124"/>
      <c r="G143" s="125"/>
    </row>
    <row r="144" spans="1:7" ht="15.75" x14ac:dyDescent="0.25">
      <c r="A144" s="127" t="s">
        <v>474</v>
      </c>
      <c r="B144" s="127"/>
      <c r="C144" s="127"/>
      <c r="D144" s="127"/>
      <c r="E144" s="127"/>
      <c r="F144" s="127"/>
      <c r="G144" s="127"/>
    </row>
    <row r="145" spans="1:7" ht="15.75" x14ac:dyDescent="0.25">
      <c r="A145" s="128" t="s">
        <v>475</v>
      </c>
      <c r="B145" s="129" t="s">
        <v>49</v>
      </c>
      <c r="C145" s="130" t="s">
        <v>476</v>
      </c>
      <c r="D145" s="131" t="s">
        <v>477</v>
      </c>
      <c r="E145" s="132"/>
      <c r="F145" s="130" t="s">
        <v>477</v>
      </c>
      <c r="G145" s="129" t="s">
        <v>478</v>
      </c>
    </row>
    <row r="146" spans="1:7" ht="15.75" x14ac:dyDescent="0.25">
      <c r="A146" s="128"/>
      <c r="B146" s="129"/>
      <c r="C146" s="129"/>
      <c r="D146" s="133" t="s">
        <v>479</v>
      </c>
      <c r="E146" s="134" t="s">
        <v>480</v>
      </c>
      <c r="F146" s="129"/>
      <c r="G146" s="129"/>
    </row>
    <row r="147" spans="1:7" ht="15.75" x14ac:dyDescent="0.25">
      <c r="A147" s="135"/>
      <c r="B147" s="136"/>
      <c r="C147" s="137" t="s">
        <v>481</v>
      </c>
      <c r="D147" s="137" t="s">
        <v>481</v>
      </c>
      <c r="E147" s="138" t="s">
        <v>482</v>
      </c>
      <c r="F147" s="139" t="s">
        <v>483</v>
      </c>
      <c r="G147" s="140" t="s">
        <v>54</v>
      </c>
    </row>
    <row r="148" spans="1:7" ht="15.75" x14ac:dyDescent="0.25">
      <c r="A148" s="141" t="s">
        <v>484</v>
      </c>
      <c r="B148" s="142"/>
      <c r="C148" s="143"/>
      <c r="D148" s="144"/>
      <c r="E148" s="141"/>
      <c r="F148" s="145"/>
      <c r="G148" s="146"/>
    </row>
    <row r="149" spans="1:7" ht="15.75" x14ac:dyDescent="0.25">
      <c r="A149" s="147" t="s">
        <v>579</v>
      </c>
      <c r="B149" s="148"/>
      <c r="C149" s="149"/>
      <c r="D149" s="150"/>
      <c r="E149" s="151"/>
      <c r="F149" s="176"/>
      <c r="G149" s="153"/>
    </row>
    <row r="150" spans="1:7" ht="15.75" x14ac:dyDescent="0.25">
      <c r="A150" s="154" t="s">
        <v>616</v>
      </c>
      <c r="B150" s="148" t="s">
        <v>617</v>
      </c>
      <c r="C150" s="149"/>
      <c r="D150" s="150"/>
      <c r="E150" s="151"/>
      <c r="F150" s="176"/>
      <c r="G150" s="153"/>
    </row>
    <row r="151" spans="1:7" ht="15.75" x14ac:dyDescent="0.25">
      <c r="A151" s="154" t="s">
        <v>618</v>
      </c>
      <c r="B151" s="148"/>
      <c r="C151" s="149"/>
      <c r="D151" s="150"/>
      <c r="E151" s="151"/>
      <c r="F151" s="176"/>
      <c r="G151" s="153">
        <v>1220000</v>
      </c>
    </row>
    <row r="152" spans="1:7" ht="15.75" x14ac:dyDescent="0.25">
      <c r="A152" s="154" t="s">
        <v>604</v>
      </c>
      <c r="B152" s="148" t="s">
        <v>605</v>
      </c>
      <c r="C152" s="149"/>
      <c r="D152" s="150"/>
      <c r="E152" s="151"/>
      <c r="F152" s="176"/>
      <c r="G152" s="153"/>
    </row>
    <row r="153" spans="1:7" ht="15.75" x14ac:dyDescent="0.25">
      <c r="A153" s="154" t="s">
        <v>619</v>
      </c>
      <c r="B153" s="148"/>
      <c r="C153" s="149"/>
      <c r="D153" s="150"/>
      <c r="E153" s="151"/>
      <c r="F153" s="176"/>
      <c r="G153" s="153"/>
    </row>
    <row r="154" spans="1:7" ht="15.75" x14ac:dyDescent="0.25">
      <c r="A154" s="154" t="s">
        <v>620</v>
      </c>
      <c r="B154" s="148"/>
      <c r="C154" s="149"/>
      <c r="D154" s="150"/>
      <c r="E154" s="151"/>
      <c r="F154" s="176"/>
      <c r="G154" s="153">
        <v>599355</v>
      </c>
    </row>
    <row r="155" spans="1:7" ht="15.75" x14ac:dyDescent="0.25">
      <c r="A155" s="154" t="s">
        <v>621</v>
      </c>
      <c r="B155" s="148"/>
      <c r="C155" s="149"/>
      <c r="D155" s="150"/>
      <c r="E155" s="151"/>
      <c r="F155" s="176"/>
      <c r="G155" s="153"/>
    </row>
    <row r="156" spans="1:7" ht="15.75" x14ac:dyDescent="0.25">
      <c r="A156" s="154" t="s">
        <v>620</v>
      </c>
      <c r="B156" s="148"/>
      <c r="C156" s="149"/>
      <c r="D156" s="150"/>
      <c r="E156" s="151"/>
      <c r="F156" s="176"/>
      <c r="G156" s="153">
        <v>599355</v>
      </c>
    </row>
    <row r="157" spans="1:7" ht="15.75" x14ac:dyDescent="0.25">
      <c r="A157" s="154" t="s">
        <v>622</v>
      </c>
      <c r="B157" s="148"/>
      <c r="C157" s="149"/>
      <c r="D157" s="150"/>
      <c r="E157" s="151"/>
      <c r="F157" s="176"/>
      <c r="G157" s="153"/>
    </row>
    <row r="158" spans="1:7" ht="15.75" x14ac:dyDescent="0.25">
      <c r="A158" s="154" t="s">
        <v>623</v>
      </c>
      <c r="B158" s="148"/>
      <c r="C158" s="149"/>
      <c r="D158" s="150"/>
      <c r="E158" s="151"/>
      <c r="F158" s="176"/>
      <c r="G158" s="153">
        <v>599355</v>
      </c>
    </row>
    <row r="159" spans="1:7" ht="15.75" x14ac:dyDescent="0.25">
      <c r="A159" s="154" t="s">
        <v>624</v>
      </c>
      <c r="B159" s="148"/>
      <c r="C159" s="149"/>
      <c r="D159" s="150"/>
      <c r="E159" s="151"/>
      <c r="F159" s="176"/>
      <c r="G159" s="153"/>
    </row>
    <row r="160" spans="1:7" ht="15.75" x14ac:dyDescent="0.25">
      <c r="A160" s="154" t="s">
        <v>623</v>
      </c>
      <c r="B160" s="148"/>
      <c r="C160" s="149"/>
      <c r="D160" s="150"/>
      <c r="E160" s="151"/>
      <c r="F160" s="176"/>
      <c r="G160" s="153">
        <v>599355</v>
      </c>
    </row>
    <row r="161" spans="1:7" ht="15.75" x14ac:dyDescent="0.25">
      <c r="A161" s="154" t="s">
        <v>625</v>
      </c>
      <c r="B161" s="148"/>
      <c r="C161" s="149"/>
      <c r="D161" s="150"/>
      <c r="E161" s="151"/>
      <c r="F161" s="176"/>
      <c r="G161" s="153">
        <v>630873</v>
      </c>
    </row>
    <row r="162" spans="1:7" ht="15.75" x14ac:dyDescent="0.25">
      <c r="A162" s="154" t="s">
        <v>626</v>
      </c>
      <c r="B162" s="148"/>
      <c r="C162" s="149"/>
      <c r="D162" s="150"/>
      <c r="E162" s="151"/>
      <c r="F162" s="176"/>
      <c r="G162" s="153"/>
    </row>
    <row r="163" spans="1:7" ht="15.75" x14ac:dyDescent="0.25">
      <c r="A163" s="154" t="s">
        <v>627</v>
      </c>
      <c r="B163" s="148"/>
      <c r="C163" s="149"/>
      <c r="D163" s="150"/>
      <c r="E163" s="151"/>
      <c r="F163" s="176"/>
      <c r="G163" s="153"/>
    </row>
    <row r="164" spans="1:7" ht="15.75" x14ac:dyDescent="0.25">
      <c r="A164" s="154" t="s">
        <v>628</v>
      </c>
      <c r="B164" s="148"/>
      <c r="C164" s="149"/>
      <c r="D164" s="150"/>
      <c r="E164" s="151"/>
      <c r="F164" s="176"/>
      <c r="G164" s="153">
        <v>1010886</v>
      </c>
    </row>
    <row r="165" spans="1:7" ht="15.75" x14ac:dyDescent="0.25">
      <c r="A165" s="154" t="s">
        <v>629</v>
      </c>
      <c r="B165" s="148"/>
      <c r="C165" s="149"/>
      <c r="D165" s="150"/>
      <c r="E165" s="151"/>
      <c r="F165" s="176"/>
      <c r="G165" s="153"/>
    </row>
    <row r="166" spans="1:7" ht="15.75" x14ac:dyDescent="0.25">
      <c r="A166" s="154" t="s">
        <v>630</v>
      </c>
      <c r="B166" s="148"/>
      <c r="C166" s="149"/>
      <c r="D166" s="150"/>
      <c r="E166" s="151"/>
      <c r="F166" s="176"/>
      <c r="G166" s="153">
        <v>1036395</v>
      </c>
    </row>
    <row r="167" spans="1:7" ht="15.75" x14ac:dyDescent="0.25">
      <c r="A167" s="147" t="s">
        <v>504</v>
      </c>
      <c r="B167" s="148"/>
      <c r="C167" s="149"/>
      <c r="D167" s="150"/>
      <c r="E167" s="151"/>
      <c r="F167" s="176"/>
      <c r="G167" s="153"/>
    </row>
    <row r="168" spans="1:7" ht="15.75" x14ac:dyDescent="0.25">
      <c r="A168" s="154" t="s">
        <v>631</v>
      </c>
      <c r="B168" s="148" t="s">
        <v>632</v>
      </c>
      <c r="C168" s="149"/>
      <c r="D168" s="150"/>
      <c r="E168" s="151"/>
      <c r="F168" s="176"/>
      <c r="G168" s="153">
        <v>450000</v>
      </c>
    </row>
    <row r="169" spans="1:7" ht="15.75" x14ac:dyDescent="0.25">
      <c r="A169" s="154" t="s">
        <v>633</v>
      </c>
      <c r="B169" s="148"/>
      <c r="C169" s="149"/>
      <c r="D169" s="150"/>
      <c r="E169" s="151"/>
      <c r="F169" s="176"/>
      <c r="G169" s="153"/>
    </row>
    <row r="170" spans="1:7" ht="15.75" x14ac:dyDescent="0.25">
      <c r="A170" s="154" t="s">
        <v>634</v>
      </c>
      <c r="B170" s="148"/>
      <c r="C170" s="149"/>
      <c r="D170" s="150"/>
      <c r="E170" s="151"/>
      <c r="F170" s="176"/>
      <c r="G170" s="153"/>
    </row>
    <row r="171" spans="1:7" ht="15.75" x14ac:dyDescent="0.25">
      <c r="A171" s="154" t="s">
        <v>635</v>
      </c>
      <c r="B171" s="148" t="s">
        <v>636</v>
      </c>
      <c r="C171" s="149"/>
      <c r="D171" s="150"/>
      <c r="E171" s="151"/>
      <c r="F171" s="176"/>
      <c r="G171" s="153">
        <v>2584426</v>
      </c>
    </row>
    <row r="172" spans="1:7" ht="15.75" x14ac:dyDescent="0.25">
      <c r="A172" s="162" t="s">
        <v>55</v>
      </c>
      <c r="B172" s="173"/>
      <c r="C172" s="149"/>
      <c r="D172" s="150"/>
      <c r="E172" s="151"/>
      <c r="F172" s="176"/>
      <c r="G172" s="170">
        <f>+SUM(G149:G171)</f>
        <v>9330000</v>
      </c>
    </row>
    <row r="173" spans="1:7" ht="15.75" x14ac:dyDescent="0.25">
      <c r="A173" s="151"/>
      <c r="B173" s="155"/>
      <c r="C173" s="171"/>
      <c r="D173" s="172"/>
      <c r="E173" s="172"/>
      <c r="F173" s="172"/>
      <c r="G173" s="172"/>
    </row>
    <row r="174" spans="1:7" ht="15.75" x14ac:dyDescent="0.25">
      <c r="A174" s="162" t="s">
        <v>56</v>
      </c>
      <c r="B174" s="173" t="s">
        <v>26</v>
      </c>
      <c r="C174" s="174" t="e">
        <f>+#REF!+#REF!</f>
        <v>#REF!</v>
      </c>
      <c r="D174" s="174" t="e">
        <f>+#REF!+#REF!</f>
        <v>#REF!</v>
      </c>
      <c r="E174" s="174" t="e">
        <f>+#REF!+#REF!</f>
        <v>#REF!</v>
      </c>
      <c r="F174" s="174" t="e">
        <f>+#REF!+#REF!</f>
        <v>#REF!</v>
      </c>
      <c r="G174" s="174">
        <f>+G172</f>
        <v>9330000</v>
      </c>
    </row>
  </sheetData>
  <mergeCells count="14">
    <mergeCell ref="A144:G144"/>
    <mergeCell ref="A145:A147"/>
    <mergeCell ref="B145:B146"/>
    <mergeCell ref="C145:C146"/>
    <mergeCell ref="D145:E145"/>
    <mergeCell ref="F145:F146"/>
    <mergeCell ref="G145:G146"/>
    <mergeCell ref="A3:G3"/>
    <mergeCell ref="A4:A6"/>
    <mergeCell ref="B4:B5"/>
    <mergeCell ref="C4:C5"/>
    <mergeCell ref="D4:E4"/>
    <mergeCell ref="F4:F5"/>
    <mergeCell ref="G4:G5"/>
  </mergeCells>
  <pageMargins left="0.70866141732283472" right="0.70866141732283472" top="0.74803149606299213" bottom="1.4960629921259843" header="0.31496062992125984" footer="0.31496062992125984"/>
  <pageSetup paperSize="14" scale="74" fitToHeight="0" orientation="portrait" r:id="rId1"/>
  <rowBreaks count="2" manualBreakCount="2">
    <brk id="68" max="6" man="1"/>
    <brk id="133"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abSelected="1" view="pageBreakPreview" zoomScale="85" zoomScaleNormal="120" zoomScaleSheetLayoutView="85" workbookViewId="0">
      <pane xSplit="3" ySplit="4" topLeftCell="D74" activePane="bottomRight" state="frozen"/>
      <selection pane="topRight" activeCell="D1" sqref="D1"/>
      <selection pane="bottomLeft" activeCell="A5" sqref="A5"/>
      <selection pane="bottomRight" activeCell="E15" sqref="E15"/>
    </sheetView>
  </sheetViews>
  <sheetFormatPr defaultColWidth="9" defaultRowHeight="18.75" x14ac:dyDescent="0.3"/>
  <cols>
    <col min="1" max="2" width="2.7109375" style="2" customWidth="1"/>
    <col min="3" max="3" width="50.42578125" style="2" customWidth="1"/>
    <col min="4" max="4" width="14.7109375" style="2" customWidth="1"/>
    <col min="5" max="5" width="26.140625" style="2" bestFit="1" customWidth="1"/>
    <col min="6" max="6" width="22.140625" style="2" customWidth="1"/>
    <col min="7" max="7" width="21.85546875" style="2" customWidth="1"/>
    <col min="8" max="8" width="19.42578125" style="2" customWidth="1"/>
    <col min="9" max="10" width="23.42578125" style="2" bestFit="1" customWidth="1"/>
    <col min="11" max="11" width="23.7109375" style="2" customWidth="1"/>
    <col min="12" max="16384" width="9" style="2"/>
  </cols>
  <sheetData>
    <row r="1" spans="1:11" ht="21" x14ac:dyDescent="0.35">
      <c r="A1" s="9" t="s">
        <v>637</v>
      </c>
      <c r="B1" s="8"/>
      <c r="C1" s="8"/>
      <c r="D1" s="8"/>
      <c r="E1" s="8"/>
      <c r="F1" s="8"/>
      <c r="G1" s="8"/>
      <c r="H1" s="8"/>
      <c r="I1" s="8"/>
      <c r="J1" s="8"/>
      <c r="K1" s="5"/>
    </row>
    <row r="2" spans="1:11" x14ac:dyDescent="0.3">
      <c r="A2" s="5"/>
      <c r="B2" s="5"/>
      <c r="C2" s="5"/>
      <c r="D2" s="5"/>
      <c r="E2" s="5"/>
      <c r="F2" s="5"/>
      <c r="G2" s="5"/>
      <c r="H2" s="5"/>
      <c r="I2" s="5"/>
      <c r="J2" s="5"/>
      <c r="K2" s="5"/>
    </row>
    <row r="3" spans="1:11" ht="18" customHeight="1" x14ac:dyDescent="0.3">
      <c r="A3" s="11" t="s">
        <v>66</v>
      </c>
      <c r="B3" s="8"/>
      <c r="C3" s="8"/>
      <c r="D3" s="8"/>
      <c r="E3" s="8"/>
      <c r="F3" s="8"/>
      <c r="G3" s="8"/>
      <c r="H3" s="8"/>
      <c r="I3" s="8"/>
      <c r="J3" s="8"/>
      <c r="K3" s="5"/>
    </row>
    <row r="4" spans="1:11" ht="38.1" customHeight="1" x14ac:dyDescent="0.3">
      <c r="A4" s="106" t="s">
        <v>57</v>
      </c>
      <c r="B4" s="107"/>
      <c r="C4" s="108"/>
      <c r="D4" s="21" t="s">
        <v>49</v>
      </c>
      <c r="E4" s="21" t="s">
        <v>50</v>
      </c>
      <c r="F4" s="21" t="s">
        <v>51</v>
      </c>
      <c r="G4" s="21" t="s">
        <v>52</v>
      </c>
      <c r="H4" s="21" t="s">
        <v>53</v>
      </c>
      <c r="I4" s="21" t="s">
        <v>67</v>
      </c>
      <c r="J4" s="21" t="s">
        <v>24</v>
      </c>
      <c r="K4" s="5"/>
    </row>
    <row r="5" spans="1:11" x14ac:dyDescent="0.3">
      <c r="A5" s="17" t="s">
        <v>68</v>
      </c>
      <c r="B5" s="18"/>
      <c r="C5" s="18"/>
      <c r="D5" s="17"/>
      <c r="E5" s="17"/>
      <c r="F5" s="17"/>
      <c r="G5" s="17"/>
      <c r="H5" s="17"/>
      <c r="I5" s="17"/>
      <c r="J5" s="19"/>
      <c r="K5" s="5"/>
    </row>
    <row r="6" spans="1:11" ht="15" customHeight="1" x14ac:dyDescent="0.3">
      <c r="A6" s="12"/>
      <c r="B6" s="10" t="s">
        <v>69</v>
      </c>
      <c r="C6" s="10"/>
      <c r="D6" s="12"/>
      <c r="E6" s="22"/>
      <c r="F6" s="22"/>
      <c r="G6" s="22"/>
      <c r="H6" s="22"/>
      <c r="I6" s="22"/>
      <c r="J6" s="23"/>
      <c r="K6" s="5"/>
    </row>
    <row r="7" spans="1:11" ht="15" customHeight="1" x14ac:dyDescent="0.3">
      <c r="A7" s="12"/>
      <c r="B7" s="10"/>
      <c r="C7" s="10" t="s">
        <v>638</v>
      </c>
      <c r="D7" s="12" t="s">
        <v>65</v>
      </c>
      <c r="E7" s="22">
        <v>357827192</v>
      </c>
      <c r="F7" s="22">
        <v>124855860</v>
      </c>
      <c r="G7" s="22">
        <v>164425740</v>
      </c>
      <c r="H7" s="22"/>
      <c r="I7" s="22">
        <v>6568380</v>
      </c>
      <c r="J7" s="23">
        <v>653677172</v>
      </c>
      <c r="K7" s="5"/>
    </row>
    <row r="8" spans="1:11" ht="15" customHeight="1" x14ac:dyDescent="0.3">
      <c r="A8" s="12"/>
      <c r="B8" s="10"/>
      <c r="C8" s="10" t="s">
        <v>193</v>
      </c>
      <c r="D8" s="12" t="s">
        <v>70</v>
      </c>
      <c r="E8" s="22">
        <v>17496000</v>
      </c>
      <c r="F8" s="22">
        <v>8016000</v>
      </c>
      <c r="G8" s="22">
        <v>10920000</v>
      </c>
      <c r="H8" s="22"/>
      <c r="I8" s="22">
        <v>576000</v>
      </c>
      <c r="J8" s="23">
        <v>37008000</v>
      </c>
      <c r="K8" s="5"/>
    </row>
    <row r="9" spans="1:11" ht="15" customHeight="1" x14ac:dyDescent="0.3">
      <c r="A9" s="12"/>
      <c r="B9" s="10"/>
      <c r="C9" s="10" t="s">
        <v>71</v>
      </c>
      <c r="D9" s="12" t="s">
        <v>72</v>
      </c>
      <c r="E9" s="22">
        <v>3996000</v>
      </c>
      <c r="F9" s="22">
        <v>714000</v>
      </c>
      <c r="G9" s="22">
        <v>1254000</v>
      </c>
      <c r="H9" s="22"/>
      <c r="I9" s="22">
        <v>0</v>
      </c>
      <c r="J9" s="23">
        <v>5964000</v>
      </c>
      <c r="K9" s="5"/>
    </row>
    <row r="10" spans="1:11" ht="15" customHeight="1" x14ac:dyDescent="0.3">
      <c r="A10" s="12"/>
      <c r="B10" s="10"/>
      <c r="C10" s="10" t="s">
        <v>73</v>
      </c>
      <c r="D10" s="12" t="s">
        <v>74</v>
      </c>
      <c r="E10" s="22">
        <v>3996000</v>
      </c>
      <c r="F10" s="22">
        <v>714000</v>
      </c>
      <c r="G10" s="22">
        <v>1254000</v>
      </c>
      <c r="H10" s="22"/>
      <c r="I10" s="22">
        <v>0</v>
      </c>
      <c r="J10" s="23">
        <v>5964000</v>
      </c>
      <c r="K10" s="5"/>
    </row>
    <row r="11" spans="1:11" ht="15" customHeight="1" x14ac:dyDescent="0.3">
      <c r="A11" s="12"/>
      <c r="B11" s="10"/>
      <c r="C11" s="10" t="s">
        <v>75</v>
      </c>
      <c r="D11" s="12" t="s">
        <v>76</v>
      </c>
      <c r="E11" s="22">
        <v>5916000</v>
      </c>
      <c r="F11" s="22">
        <v>2004000</v>
      </c>
      <c r="G11" s="22">
        <v>2730000</v>
      </c>
      <c r="H11" s="22"/>
      <c r="I11" s="22">
        <v>144000</v>
      </c>
      <c r="J11" s="23">
        <v>10794000</v>
      </c>
      <c r="K11" s="5"/>
    </row>
    <row r="12" spans="1:11" ht="15" customHeight="1" x14ac:dyDescent="0.3">
      <c r="A12" s="12"/>
      <c r="B12" s="10"/>
      <c r="C12" s="10" t="s">
        <v>194</v>
      </c>
      <c r="D12" s="12" t="s">
        <v>77</v>
      </c>
      <c r="E12" s="22">
        <v>0</v>
      </c>
      <c r="F12" s="22">
        <v>4248000</v>
      </c>
      <c r="G12" s="22">
        <v>414000</v>
      </c>
      <c r="H12" s="22"/>
      <c r="I12" s="22">
        <v>0</v>
      </c>
      <c r="J12" s="23">
        <v>4662000</v>
      </c>
      <c r="K12" s="5"/>
    </row>
    <row r="13" spans="1:11" ht="15" customHeight="1" x14ac:dyDescent="0.3">
      <c r="A13" s="12"/>
      <c r="B13" s="10"/>
      <c r="C13" s="10" t="s">
        <v>195</v>
      </c>
      <c r="D13" s="12"/>
      <c r="E13" s="22">
        <v>0</v>
      </c>
      <c r="F13" s="22">
        <v>1476000</v>
      </c>
      <c r="G13" s="22">
        <v>0</v>
      </c>
      <c r="H13" s="22"/>
      <c r="I13" s="22">
        <v>0</v>
      </c>
      <c r="J13" s="23">
        <v>1476000</v>
      </c>
      <c r="K13" s="5"/>
    </row>
    <row r="14" spans="1:11" ht="15" customHeight="1" x14ac:dyDescent="0.3">
      <c r="A14" s="12"/>
      <c r="B14" s="10"/>
      <c r="C14" s="10" t="s">
        <v>78</v>
      </c>
      <c r="D14" s="12" t="s">
        <v>79</v>
      </c>
      <c r="E14" s="22">
        <v>0</v>
      </c>
      <c r="F14" s="22">
        <v>424800</v>
      </c>
      <c r="G14" s="22">
        <v>0</v>
      </c>
      <c r="H14" s="22"/>
      <c r="I14" s="22">
        <v>0</v>
      </c>
      <c r="J14" s="23">
        <v>424800</v>
      </c>
      <c r="K14" s="5"/>
    </row>
    <row r="15" spans="1:11" ht="15" customHeight="1" x14ac:dyDescent="0.3">
      <c r="A15" s="12"/>
      <c r="B15" s="10"/>
      <c r="C15" s="10" t="s">
        <v>80</v>
      </c>
      <c r="D15" s="12" t="s">
        <v>81</v>
      </c>
      <c r="E15" s="22">
        <v>0</v>
      </c>
      <c r="F15" s="22">
        <v>3060000</v>
      </c>
      <c r="G15" s="22"/>
      <c r="H15" s="22"/>
      <c r="I15" s="22">
        <v>0</v>
      </c>
      <c r="J15" s="23">
        <v>3060000</v>
      </c>
      <c r="K15" s="5"/>
    </row>
    <row r="16" spans="1:11" ht="15" customHeight="1" x14ac:dyDescent="0.3">
      <c r="A16" s="12"/>
      <c r="B16" s="10"/>
      <c r="C16" s="10" t="s">
        <v>196</v>
      </c>
      <c r="D16" s="12" t="s">
        <v>82</v>
      </c>
      <c r="E16" s="22">
        <v>0</v>
      </c>
      <c r="F16" s="22">
        <v>20023289</v>
      </c>
      <c r="G16" s="22">
        <v>1646301</v>
      </c>
      <c r="H16" s="22"/>
      <c r="I16" s="22">
        <v>0</v>
      </c>
      <c r="J16" s="23">
        <v>21669590</v>
      </c>
      <c r="K16" s="5"/>
    </row>
    <row r="17" spans="1:11" ht="15" customHeight="1" x14ac:dyDescent="0.3">
      <c r="A17" s="12"/>
      <c r="B17" s="10"/>
      <c r="C17" s="10" t="s">
        <v>197</v>
      </c>
      <c r="D17" s="12"/>
      <c r="E17" s="22"/>
      <c r="F17" s="22">
        <v>5015652</v>
      </c>
      <c r="G17" s="22">
        <v>0</v>
      </c>
      <c r="H17" s="22"/>
      <c r="I17" s="22">
        <v>0</v>
      </c>
      <c r="J17" s="23">
        <v>5015652</v>
      </c>
      <c r="K17" s="5"/>
    </row>
    <row r="18" spans="1:11" ht="15" customHeight="1" x14ac:dyDescent="0.3">
      <c r="A18" s="12"/>
      <c r="B18" s="10"/>
      <c r="C18" s="10" t="s">
        <v>83</v>
      </c>
      <c r="D18" s="12" t="s">
        <v>84</v>
      </c>
      <c r="E18" s="22">
        <v>0</v>
      </c>
      <c r="F18" s="22">
        <v>4888173</v>
      </c>
      <c r="G18" s="22"/>
      <c r="H18" s="22"/>
      <c r="I18" s="22">
        <v>0</v>
      </c>
      <c r="J18" s="23">
        <v>4888173</v>
      </c>
      <c r="K18" s="5"/>
    </row>
    <row r="19" spans="1:11" ht="15" customHeight="1" x14ac:dyDescent="0.3">
      <c r="A19" s="12"/>
      <c r="B19" s="10"/>
      <c r="C19" s="10" t="s">
        <v>179</v>
      </c>
      <c r="D19" s="12" t="s">
        <v>85</v>
      </c>
      <c r="E19" s="22">
        <v>1630000</v>
      </c>
      <c r="F19" s="22">
        <v>0</v>
      </c>
      <c r="G19" s="22">
        <v>1302312</v>
      </c>
      <c r="H19" s="22"/>
      <c r="I19" s="22">
        <v>444997</v>
      </c>
      <c r="J19" s="23">
        <v>3377309</v>
      </c>
      <c r="K19" s="5"/>
    </row>
    <row r="20" spans="1:11" ht="15" customHeight="1" x14ac:dyDescent="0.3">
      <c r="A20" s="12"/>
      <c r="B20" s="10"/>
      <c r="C20" s="10" t="s">
        <v>86</v>
      </c>
      <c r="D20" s="12" t="s">
        <v>87</v>
      </c>
      <c r="E20" s="22">
        <v>25649266</v>
      </c>
      <c r="F20" s="22">
        <v>10404655</v>
      </c>
      <c r="G20" s="22">
        <v>13702145</v>
      </c>
      <c r="H20" s="22"/>
      <c r="I20" s="22">
        <v>547365</v>
      </c>
      <c r="J20" s="23">
        <v>50303431</v>
      </c>
      <c r="K20" s="5"/>
    </row>
    <row r="21" spans="1:11" ht="15" customHeight="1" x14ac:dyDescent="0.3">
      <c r="A21" s="12"/>
      <c r="B21" s="10"/>
      <c r="C21" s="10" t="s">
        <v>88</v>
      </c>
      <c r="D21" s="12" t="s">
        <v>89</v>
      </c>
      <c r="E21" s="22">
        <v>3645000</v>
      </c>
      <c r="F21" s="22">
        <v>1670000</v>
      </c>
      <c r="G21" s="22">
        <v>2275000</v>
      </c>
      <c r="H21" s="22"/>
      <c r="I21" s="22">
        <v>120000</v>
      </c>
      <c r="J21" s="23">
        <v>7710000</v>
      </c>
      <c r="K21" s="5"/>
    </row>
    <row r="22" spans="1:11" ht="15" customHeight="1" x14ac:dyDescent="0.3">
      <c r="A22" s="12"/>
      <c r="B22" s="10"/>
      <c r="C22" s="10" t="s">
        <v>90</v>
      </c>
      <c r="D22" s="12" t="s">
        <v>91</v>
      </c>
      <c r="E22" s="22"/>
      <c r="F22" s="22"/>
      <c r="G22" s="22"/>
      <c r="H22" s="22"/>
      <c r="I22" s="22"/>
      <c r="J22" s="23"/>
      <c r="K22" s="5"/>
    </row>
    <row r="23" spans="1:11" ht="15" customHeight="1" x14ac:dyDescent="0.3">
      <c r="A23" s="12"/>
      <c r="B23" s="10"/>
      <c r="C23" s="10" t="s">
        <v>92</v>
      </c>
      <c r="D23" s="12" t="s">
        <v>93</v>
      </c>
      <c r="E23" s="22">
        <v>230000</v>
      </c>
      <c r="F23" s="22">
        <v>50000</v>
      </c>
      <c r="G23" s="22">
        <v>120000</v>
      </c>
      <c r="H23" s="22"/>
      <c r="I23" s="22">
        <v>0</v>
      </c>
      <c r="J23" s="23">
        <v>400000</v>
      </c>
      <c r="K23" s="5"/>
    </row>
    <row r="24" spans="1:11" ht="15" customHeight="1" x14ac:dyDescent="0.3">
      <c r="A24" s="12"/>
      <c r="B24" s="10"/>
      <c r="C24" s="10" t="s">
        <v>94</v>
      </c>
      <c r="D24" s="12" t="s">
        <v>95</v>
      </c>
      <c r="E24" s="22">
        <v>25649266</v>
      </c>
      <c r="F24" s="22">
        <v>10404655</v>
      </c>
      <c r="G24" s="22">
        <v>13702145</v>
      </c>
      <c r="H24" s="22"/>
      <c r="I24" s="22">
        <v>547365</v>
      </c>
      <c r="J24" s="23">
        <v>50303431</v>
      </c>
      <c r="K24" s="5"/>
    </row>
    <row r="25" spans="1:11" ht="15" customHeight="1" x14ac:dyDescent="0.3">
      <c r="A25" s="12"/>
      <c r="B25" s="10"/>
      <c r="C25" s="10" t="s">
        <v>96</v>
      </c>
      <c r="D25" s="12"/>
      <c r="E25" s="22"/>
      <c r="F25" s="22"/>
      <c r="G25" s="22"/>
      <c r="H25" s="22"/>
      <c r="I25" s="22"/>
      <c r="J25" s="23">
        <v>0</v>
      </c>
      <c r="K25" s="5"/>
    </row>
    <row r="26" spans="1:11" ht="15" customHeight="1" x14ac:dyDescent="0.3">
      <c r="A26" s="12"/>
      <c r="B26" s="10"/>
      <c r="C26" s="10" t="s">
        <v>198</v>
      </c>
      <c r="D26" s="12" t="s">
        <v>97</v>
      </c>
      <c r="E26" s="22">
        <v>36934954</v>
      </c>
      <c r="F26" s="22">
        <v>14982707</v>
      </c>
      <c r="G26" s="22">
        <v>19731091</v>
      </c>
      <c r="H26" s="22"/>
      <c r="I26" s="22">
        <v>788206</v>
      </c>
      <c r="J26" s="23">
        <v>72436958</v>
      </c>
      <c r="K26" s="5"/>
    </row>
    <row r="27" spans="1:11" ht="15" customHeight="1" x14ac:dyDescent="0.3">
      <c r="A27" s="12"/>
      <c r="B27" s="10"/>
      <c r="C27" s="10" t="s">
        <v>199</v>
      </c>
      <c r="D27" s="12" t="s">
        <v>98</v>
      </c>
      <c r="E27" s="22">
        <v>6155834</v>
      </c>
      <c r="F27" s="22">
        <v>2497121</v>
      </c>
      <c r="G27" s="22">
        <v>3288518</v>
      </c>
      <c r="H27" s="22"/>
      <c r="I27" s="22">
        <v>131369</v>
      </c>
      <c r="J27" s="23">
        <v>12072842</v>
      </c>
      <c r="K27" s="5"/>
    </row>
    <row r="28" spans="1:11" ht="15" customHeight="1" x14ac:dyDescent="0.3">
      <c r="A28" s="12"/>
      <c r="B28" s="10"/>
      <c r="C28" s="14" t="s">
        <v>200</v>
      </c>
      <c r="D28" s="12" t="s">
        <v>99</v>
      </c>
      <c r="E28" s="22">
        <v>7446983</v>
      </c>
      <c r="F28" s="22">
        <v>3110758</v>
      </c>
      <c r="G28" s="22">
        <v>4066643</v>
      </c>
      <c r="H28" s="22"/>
      <c r="I28" s="22">
        <v>164219</v>
      </c>
      <c r="J28" s="23">
        <v>14788603</v>
      </c>
      <c r="K28" s="5"/>
    </row>
    <row r="29" spans="1:11" ht="15" customHeight="1" x14ac:dyDescent="0.3">
      <c r="A29" s="12"/>
      <c r="B29" s="10"/>
      <c r="C29" s="10" t="s">
        <v>201</v>
      </c>
      <c r="D29" s="12" t="s">
        <v>100</v>
      </c>
      <c r="E29" s="22">
        <v>874800</v>
      </c>
      <c r="F29" s="22">
        <v>400800</v>
      </c>
      <c r="G29" s="22">
        <v>546000</v>
      </c>
      <c r="H29" s="22"/>
      <c r="I29" s="22">
        <v>28800</v>
      </c>
      <c r="J29" s="23">
        <v>1850400</v>
      </c>
      <c r="K29" s="5"/>
    </row>
    <row r="30" spans="1:11" ht="15" customHeight="1" x14ac:dyDescent="0.3">
      <c r="A30" s="12"/>
      <c r="B30" s="10"/>
      <c r="C30" s="10" t="s">
        <v>101</v>
      </c>
      <c r="D30" s="12"/>
      <c r="E30" s="22"/>
      <c r="F30" s="22"/>
      <c r="G30" s="22"/>
      <c r="H30" s="22"/>
      <c r="I30" s="22"/>
      <c r="J30" s="23"/>
      <c r="K30" s="5"/>
    </row>
    <row r="31" spans="1:11" ht="15" customHeight="1" x14ac:dyDescent="0.3">
      <c r="A31" s="12"/>
      <c r="B31" s="10"/>
      <c r="C31" s="10" t="s">
        <v>202</v>
      </c>
      <c r="D31" s="12" t="s">
        <v>203</v>
      </c>
      <c r="E31" s="22">
        <v>3367690</v>
      </c>
      <c r="F31" s="22">
        <v>2815209</v>
      </c>
      <c r="G31" s="22">
        <v>2864503</v>
      </c>
      <c r="H31" s="22"/>
      <c r="I31" s="22">
        <v>974703</v>
      </c>
      <c r="J31" s="23">
        <v>10022105</v>
      </c>
      <c r="K31" s="5"/>
    </row>
    <row r="32" spans="1:11" ht="15" customHeight="1" x14ac:dyDescent="0.3">
      <c r="A32" s="12"/>
      <c r="B32" s="10"/>
      <c r="C32" s="10" t="s">
        <v>204</v>
      </c>
      <c r="D32" s="12" t="s">
        <v>102</v>
      </c>
      <c r="E32" s="22">
        <v>12361086</v>
      </c>
      <c r="F32" s="22">
        <v>5014287</v>
      </c>
      <c r="G32" s="22">
        <v>6603438</v>
      </c>
      <c r="H32" s="22"/>
      <c r="I32" s="22">
        <v>263791</v>
      </c>
      <c r="J32" s="23">
        <v>24242602</v>
      </c>
      <c r="K32" s="5"/>
    </row>
    <row r="33" spans="1:11" ht="15" customHeight="1" x14ac:dyDescent="0.3">
      <c r="A33" s="12"/>
      <c r="B33" s="10"/>
      <c r="C33" s="14" t="s">
        <v>205</v>
      </c>
      <c r="D33" s="12" t="s">
        <v>102</v>
      </c>
      <c r="E33" s="22">
        <v>3645000</v>
      </c>
      <c r="F33" s="22">
        <v>1670000</v>
      </c>
      <c r="G33" s="22">
        <v>2275000</v>
      </c>
      <c r="H33" s="22"/>
      <c r="I33" s="22">
        <v>120000</v>
      </c>
      <c r="J33" s="23">
        <v>7710000</v>
      </c>
      <c r="K33" s="5"/>
    </row>
    <row r="34" spans="1:11" ht="15" customHeight="1" x14ac:dyDescent="0.3">
      <c r="A34" s="12"/>
      <c r="B34" s="10"/>
      <c r="C34" s="10" t="s">
        <v>103</v>
      </c>
      <c r="D34" s="12"/>
      <c r="E34" s="24">
        <v>516821071</v>
      </c>
      <c r="F34" s="24">
        <v>228459966</v>
      </c>
      <c r="G34" s="24">
        <v>253120836</v>
      </c>
      <c r="H34" s="24">
        <v>0</v>
      </c>
      <c r="I34" s="24">
        <v>11419195</v>
      </c>
      <c r="J34" s="25">
        <v>1009821068</v>
      </c>
      <c r="K34" s="5"/>
    </row>
    <row r="35" spans="1:11" ht="15" customHeight="1" x14ac:dyDescent="0.3">
      <c r="A35" s="12"/>
      <c r="B35" s="10"/>
      <c r="C35" s="10"/>
      <c r="D35" s="12"/>
      <c r="E35" s="24"/>
      <c r="F35" s="24"/>
      <c r="G35" s="24"/>
      <c r="H35" s="24"/>
      <c r="I35" s="24"/>
      <c r="J35" s="25"/>
      <c r="K35" s="5"/>
    </row>
    <row r="36" spans="1:11" ht="15" customHeight="1" x14ac:dyDescent="0.3">
      <c r="A36" s="12"/>
      <c r="B36" s="10" t="s">
        <v>104</v>
      </c>
      <c r="C36" s="10"/>
      <c r="D36" s="12"/>
      <c r="E36" s="22"/>
      <c r="F36" s="22"/>
      <c r="G36" s="22"/>
      <c r="H36" s="22"/>
      <c r="I36" s="22"/>
      <c r="J36" s="23"/>
      <c r="K36" s="5"/>
    </row>
    <row r="37" spans="1:11" ht="15" customHeight="1" x14ac:dyDescent="0.3">
      <c r="A37" s="12"/>
      <c r="B37" s="10"/>
      <c r="C37" s="10" t="s">
        <v>105</v>
      </c>
      <c r="D37" s="12" t="s">
        <v>106</v>
      </c>
      <c r="E37" s="22">
        <v>6470174</v>
      </c>
      <c r="F37" s="22">
        <v>4690800</v>
      </c>
      <c r="G37" s="22">
        <v>3145000</v>
      </c>
      <c r="H37" s="22">
        <v>0</v>
      </c>
      <c r="I37" s="22">
        <v>100000</v>
      </c>
      <c r="J37" s="23">
        <v>14405974</v>
      </c>
      <c r="K37" s="5"/>
    </row>
    <row r="38" spans="1:11" ht="18.75" customHeight="1" x14ac:dyDescent="0.3">
      <c r="A38" s="12"/>
      <c r="B38" s="10"/>
      <c r="C38" s="10" t="s">
        <v>107</v>
      </c>
      <c r="D38" s="12" t="s">
        <v>108</v>
      </c>
      <c r="E38" s="22">
        <v>200000</v>
      </c>
      <c r="F38" s="22">
        <v>0</v>
      </c>
      <c r="G38" s="22">
        <v>0</v>
      </c>
      <c r="H38" s="22">
        <v>0</v>
      </c>
      <c r="I38" s="22">
        <v>0</v>
      </c>
      <c r="J38" s="23">
        <v>200000</v>
      </c>
      <c r="K38" s="5"/>
    </row>
    <row r="39" spans="1:11" ht="15.75" customHeight="1" x14ac:dyDescent="0.3">
      <c r="A39" s="12"/>
      <c r="B39" s="10"/>
      <c r="C39" s="10" t="s">
        <v>109</v>
      </c>
      <c r="D39" s="12" t="s">
        <v>110</v>
      </c>
      <c r="E39" s="22">
        <v>15604243</v>
      </c>
      <c r="F39" s="22">
        <v>20069600</v>
      </c>
      <c r="G39" s="22">
        <v>6787333</v>
      </c>
      <c r="H39" s="22">
        <v>0</v>
      </c>
      <c r="I39" s="22">
        <v>98340</v>
      </c>
      <c r="J39" s="23">
        <v>42559516</v>
      </c>
      <c r="K39" s="5"/>
    </row>
    <row r="40" spans="1:11" ht="15.75" customHeight="1" x14ac:dyDescent="0.3">
      <c r="A40" s="12"/>
      <c r="B40" s="10"/>
      <c r="C40" s="10" t="s">
        <v>206</v>
      </c>
      <c r="D40" s="12" t="s">
        <v>111</v>
      </c>
      <c r="E40" s="22">
        <v>14996927</v>
      </c>
      <c r="F40" s="22">
        <v>7608742</v>
      </c>
      <c r="G40" s="22">
        <v>5323985</v>
      </c>
      <c r="H40" s="22">
        <v>0</v>
      </c>
      <c r="I40" s="22">
        <v>487779</v>
      </c>
      <c r="J40" s="23">
        <v>28417433</v>
      </c>
      <c r="K40" s="5"/>
    </row>
    <row r="41" spans="1:11" ht="15.75" customHeight="1" x14ac:dyDescent="0.3">
      <c r="A41" s="12"/>
      <c r="B41" s="10"/>
      <c r="C41" s="10" t="s">
        <v>112</v>
      </c>
      <c r="D41" s="12" t="s">
        <v>113</v>
      </c>
      <c r="E41" s="22">
        <v>7000000</v>
      </c>
      <c r="F41" s="22">
        <v>35000</v>
      </c>
      <c r="G41" s="22">
        <v>5000</v>
      </c>
      <c r="H41" s="22">
        <v>0</v>
      </c>
      <c r="I41" s="22">
        <v>0</v>
      </c>
      <c r="J41" s="23">
        <v>7040000</v>
      </c>
      <c r="K41" s="5"/>
    </row>
    <row r="42" spans="1:11" ht="15.75" customHeight="1" x14ac:dyDescent="0.3">
      <c r="A42" s="12"/>
      <c r="B42" s="10"/>
      <c r="C42" s="10" t="s">
        <v>207</v>
      </c>
      <c r="D42" s="12" t="s">
        <v>208</v>
      </c>
      <c r="E42" s="22">
        <v>2076000</v>
      </c>
      <c r="F42" s="22">
        <v>0</v>
      </c>
      <c r="G42" s="22">
        <v>0</v>
      </c>
      <c r="H42" s="22">
        <v>0</v>
      </c>
      <c r="I42" s="22">
        <v>0</v>
      </c>
      <c r="J42" s="23">
        <v>2076000</v>
      </c>
      <c r="K42" s="5"/>
    </row>
    <row r="43" spans="1:11" ht="15.75" customHeight="1" x14ac:dyDescent="0.3">
      <c r="A43" s="12"/>
      <c r="B43" s="10"/>
      <c r="C43" s="10" t="s">
        <v>209</v>
      </c>
      <c r="D43" s="12" t="s">
        <v>210</v>
      </c>
      <c r="E43" s="22">
        <v>302325</v>
      </c>
      <c r="F43" s="22">
        <v>0</v>
      </c>
      <c r="G43" s="22">
        <v>3300000</v>
      </c>
      <c r="H43" s="22">
        <v>0</v>
      </c>
      <c r="I43" s="22">
        <v>0</v>
      </c>
      <c r="J43" s="23">
        <v>3602325</v>
      </c>
      <c r="K43" s="5"/>
    </row>
    <row r="44" spans="1:11" ht="15.75" customHeight="1" x14ac:dyDescent="0.3">
      <c r="A44" s="12"/>
      <c r="B44" s="10"/>
      <c r="C44" s="10" t="s">
        <v>211</v>
      </c>
      <c r="D44" s="12" t="s">
        <v>114</v>
      </c>
      <c r="E44" s="22">
        <v>0</v>
      </c>
      <c r="F44" s="22">
        <v>13298449</v>
      </c>
      <c r="G44" s="22">
        <v>0</v>
      </c>
      <c r="H44" s="22">
        <v>0</v>
      </c>
      <c r="I44" s="22">
        <v>0</v>
      </c>
      <c r="J44" s="23">
        <v>13298449</v>
      </c>
      <c r="K44" s="5"/>
    </row>
    <row r="45" spans="1:11" ht="15.75" customHeight="1" x14ac:dyDescent="0.3">
      <c r="A45" s="12"/>
      <c r="B45" s="10"/>
      <c r="C45" s="10" t="s">
        <v>212</v>
      </c>
      <c r="D45" s="12" t="s">
        <v>213</v>
      </c>
      <c r="E45" s="22">
        <v>0</v>
      </c>
      <c r="F45" s="22">
        <v>2842660</v>
      </c>
      <c r="G45" s="22">
        <v>0</v>
      </c>
      <c r="H45" s="22">
        <v>0</v>
      </c>
      <c r="I45" s="22">
        <v>0</v>
      </c>
      <c r="J45" s="23">
        <v>2842660</v>
      </c>
      <c r="K45" s="5"/>
    </row>
    <row r="46" spans="1:11" ht="15.75" customHeight="1" x14ac:dyDescent="0.3">
      <c r="A46" s="12"/>
      <c r="B46" s="10"/>
      <c r="C46" s="10" t="s">
        <v>214</v>
      </c>
      <c r="D46" s="12" t="s">
        <v>115</v>
      </c>
      <c r="E46" s="22">
        <v>0</v>
      </c>
      <c r="F46" s="22">
        <v>90128572</v>
      </c>
      <c r="G46" s="22">
        <v>61325</v>
      </c>
      <c r="H46" s="22">
        <v>0</v>
      </c>
      <c r="I46" s="22">
        <v>0</v>
      </c>
      <c r="J46" s="23">
        <v>90189897</v>
      </c>
      <c r="K46" s="5"/>
    </row>
    <row r="47" spans="1:11" ht="15.75" customHeight="1" x14ac:dyDescent="0.3">
      <c r="A47" s="12"/>
      <c r="B47" s="20"/>
      <c r="C47" s="20" t="s">
        <v>215</v>
      </c>
      <c r="D47" s="12" t="s">
        <v>116</v>
      </c>
      <c r="E47" s="22">
        <v>0</v>
      </c>
      <c r="F47" s="22">
        <v>59235814</v>
      </c>
      <c r="G47" s="22">
        <v>99128</v>
      </c>
      <c r="H47" s="22">
        <v>0</v>
      </c>
      <c r="I47" s="22">
        <v>0</v>
      </c>
      <c r="J47" s="23">
        <v>59334942</v>
      </c>
      <c r="K47" s="5"/>
    </row>
    <row r="48" spans="1:11" ht="15.75" customHeight="1" x14ac:dyDescent="0.3">
      <c r="A48" s="12"/>
      <c r="B48" s="20"/>
      <c r="C48" s="20" t="s">
        <v>216</v>
      </c>
      <c r="D48" s="12" t="s">
        <v>117</v>
      </c>
      <c r="E48" s="22">
        <v>72459710</v>
      </c>
      <c r="F48" s="22">
        <v>61248900</v>
      </c>
      <c r="G48" s="22">
        <v>50258080</v>
      </c>
      <c r="H48" s="22">
        <v>0</v>
      </c>
      <c r="I48" s="22">
        <v>3453006</v>
      </c>
      <c r="J48" s="23">
        <v>187419696</v>
      </c>
      <c r="K48" s="5"/>
    </row>
    <row r="49" spans="1:11" ht="15.75" customHeight="1" x14ac:dyDescent="0.3">
      <c r="A49" s="15"/>
      <c r="B49" s="16"/>
      <c r="C49" s="16" t="s">
        <v>217</v>
      </c>
      <c r="D49" s="15" t="s">
        <v>118</v>
      </c>
      <c r="E49" s="26">
        <v>0</v>
      </c>
      <c r="F49" s="26">
        <v>475530</v>
      </c>
      <c r="G49" s="26">
        <v>20326973</v>
      </c>
      <c r="H49" s="26">
        <v>0</v>
      </c>
      <c r="I49" s="26">
        <v>0</v>
      </c>
      <c r="J49" s="27">
        <v>20802503</v>
      </c>
      <c r="K49" s="5"/>
    </row>
    <row r="50" spans="1:11" ht="15.75" customHeight="1" x14ac:dyDescent="0.3">
      <c r="A50" s="17"/>
      <c r="B50" s="18"/>
      <c r="C50" s="18" t="s">
        <v>243</v>
      </c>
      <c r="D50" s="17" t="s">
        <v>244</v>
      </c>
      <c r="E50" s="28">
        <v>0</v>
      </c>
      <c r="F50" s="28">
        <v>0</v>
      </c>
      <c r="G50" s="28">
        <v>0</v>
      </c>
      <c r="H50" s="28">
        <v>0</v>
      </c>
      <c r="I50" s="28">
        <v>0</v>
      </c>
      <c r="J50" s="29">
        <v>0</v>
      </c>
      <c r="K50" s="5"/>
    </row>
    <row r="51" spans="1:11" ht="15.75" customHeight="1" x14ac:dyDescent="0.3">
      <c r="A51" s="12"/>
      <c r="B51" s="10"/>
      <c r="C51" s="10" t="s">
        <v>218</v>
      </c>
      <c r="D51" s="12" t="s">
        <v>219</v>
      </c>
      <c r="E51" s="22">
        <v>0</v>
      </c>
      <c r="F51" s="22">
        <v>0</v>
      </c>
      <c r="G51" s="22">
        <v>0</v>
      </c>
      <c r="H51" s="22">
        <v>0</v>
      </c>
      <c r="I51" s="22">
        <v>0</v>
      </c>
      <c r="J51" s="23">
        <v>0</v>
      </c>
      <c r="K51" s="5"/>
    </row>
    <row r="52" spans="1:11" ht="15.75" customHeight="1" x14ac:dyDescent="0.3">
      <c r="A52" s="12"/>
      <c r="B52" s="10"/>
      <c r="C52" s="10" t="s">
        <v>220</v>
      </c>
      <c r="D52" s="12" t="s">
        <v>119</v>
      </c>
      <c r="E52" s="22">
        <v>28101332</v>
      </c>
      <c r="F52" s="22">
        <v>37017229</v>
      </c>
      <c r="G52" s="22">
        <v>59396792</v>
      </c>
      <c r="H52" s="22">
        <v>0</v>
      </c>
      <c r="I52" s="22">
        <v>1998001</v>
      </c>
      <c r="J52" s="23">
        <v>126513354</v>
      </c>
      <c r="K52" s="5"/>
    </row>
    <row r="53" spans="1:11" ht="15.75" customHeight="1" x14ac:dyDescent="0.3">
      <c r="A53" s="12"/>
      <c r="B53" s="10"/>
      <c r="C53" s="10" t="s">
        <v>120</v>
      </c>
      <c r="D53" s="12" t="s">
        <v>121</v>
      </c>
      <c r="E53" s="22">
        <v>10636000</v>
      </c>
      <c r="F53" s="22">
        <v>277200</v>
      </c>
      <c r="G53" s="22">
        <v>2096000</v>
      </c>
      <c r="H53" s="22">
        <v>0</v>
      </c>
      <c r="I53" s="22">
        <v>1220000</v>
      </c>
      <c r="J53" s="23">
        <v>14229200</v>
      </c>
      <c r="K53" s="5"/>
    </row>
    <row r="54" spans="1:11" ht="15.75" customHeight="1" x14ac:dyDescent="0.3">
      <c r="A54" s="12"/>
      <c r="B54" s="10"/>
      <c r="C54" s="10" t="s">
        <v>122</v>
      </c>
      <c r="D54" s="12" t="s">
        <v>123</v>
      </c>
      <c r="E54" s="22">
        <v>71746000</v>
      </c>
      <c r="F54" s="22">
        <v>0</v>
      </c>
      <c r="G54" s="22">
        <v>6084000</v>
      </c>
      <c r="H54" s="22">
        <v>0</v>
      </c>
      <c r="I54" s="22">
        <v>7850000</v>
      </c>
      <c r="J54" s="23">
        <v>85680000</v>
      </c>
      <c r="K54" s="5"/>
    </row>
    <row r="55" spans="1:11" ht="15.75" customHeight="1" x14ac:dyDescent="0.3">
      <c r="A55" s="12"/>
      <c r="B55" s="10"/>
      <c r="C55" s="10" t="s">
        <v>221</v>
      </c>
      <c r="D55" s="12" t="s">
        <v>222</v>
      </c>
      <c r="E55" s="22">
        <v>263000</v>
      </c>
      <c r="F55" s="22">
        <v>2500</v>
      </c>
      <c r="G55" s="22">
        <v>8000</v>
      </c>
      <c r="H55" s="22">
        <v>0</v>
      </c>
      <c r="I55" s="22">
        <v>0</v>
      </c>
      <c r="J55" s="23">
        <v>273500</v>
      </c>
      <c r="K55" s="5"/>
    </row>
    <row r="56" spans="1:11" ht="15.75" customHeight="1" x14ac:dyDescent="0.3">
      <c r="A56" s="12"/>
      <c r="B56" s="10"/>
      <c r="C56" s="10" t="s">
        <v>223</v>
      </c>
      <c r="D56" s="12" t="s">
        <v>124</v>
      </c>
      <c r="E56" s="22">
        <v>2606400</v>
      </c>
      <c r="F56" s="22">
        <v>169880</v>
      </c>
      <c r="G56" s="22">
        <v>96000</v>
      </c>
      <c r="H56" s="22">
        <v>0</v>
      </c>
      <c r="I56" s="22">
        <v>116576</v>
      </c>
      <c r="J56" s="23">
        <v>2988856</v>
      </c>
      <c r="K56" s="5"/>
    </row>
    <row r="57" spans="1:11" ht="15.75" customHeight="1" x14ac:dyDescent="0.3">
      <c r="A57" s="12"/>
      <c r="B57" s="10"/>
      <c r="C57" s="10" t="s">
        <v>224</v>
      </c>
      <c r="D57" s="12" t="s">
        <v>225</v>
      </c>
      <c r="E57" s="22">
        <v>1071500</v>
      </c>
      <c r="F57" s="22">
        <v>231400</v>
      </c>
      <c r="G57" s="22">
        <v>306000</v>
      </c>
      <c r="H57" s="22">
        <v>0</v>
      </c>
      <c r="I57" s="22">
        <v>12000</v>
      </c>
      <c r="J57" s="23">
        <v>1620900</v>
      </c>
      <c r="K57" s="5"/>
    </row>
    <row r="58" spans="1:11" ht="15.75" customHeight="1" x14ac:dyDescent="0.3">
      <c r="A58" s="12"/>
      <c r="B58" s="10"/>
      <c r="C58" s="10" t="s">
        <v>226</v>
      </c>
      <c r="D58" s="12" t="s">
        <v>125</v>
      </c>
      <c r="E58" s="22">
        <v>1777644</v>
      </c>
      <c r="F58" s="22">
        <v>489388</v>
      </c>
      <c r="G58" s="22">
        <v>350547</v>
      </c>
      <c r="H58" s="22">
        <v>0</v>
      </c>
      <c r="I58" s="22">
        <v>0</v>
      </c>
      <c r="J58" s="23">
        <v>2617579</v>
      </c>
      <c r="K58" s="5"/>
    </row>
    <row r="59" spans="1:11" ht="15.75" customHeight="1" x14ac:dyDescent="0.3">
      <c r="A59" s="12"/>
      <c r="B59" s="10"/>
      <c r="C59" s="10" t="s">
        <v>227</v>
      </c>
      <c r="D59" s="12" t="s">
        <v>126</v>
      </c>
      <c r="E59" s="22">
        <v>2019000</v>
      </c>
      <c r="F59" s="22">
        <v>90000</v>
      </c>
      <c r="G59" s="22">
        <v>0</v>
      </c>
      <c r="H59" s="22">
        <v>0</v>
      </c>
      <c r="I59" s="22">
        <v>0</v>
      </c>
      <c r="J59" s="23">
        <v>2109000</v>
      </c>
      <c r="K59" s="5"/>
    </row>
    <row r="60" spans="1:11" ht="15.75" customHeight="1" x14ac:dyDescent="0.3">
      <c r="A60" s="12"/>
      <c r="B60" s="10"/>
      <c r="C60" s="10" t="s">
        <v>127</v>
      </c>
      <c r="D60" s="12" t="s">
        <v>180</v>
      </c>
      <c r="E60" s="22">
        <v>0</v>
      </c>
      <c r="F60" s="22">
        <v>180000</v>
      </c>
      <c r="G60" s="22">
        <v>0</v>
      </c>
      <c r="H60" s="22">
        <v>0</v>
      </c>
      <c r="I60" s="22">
        <v>0</v>
      </c>
      <c r="J60" s="23">
        <v>180000</v>
      </c>
      <c r="K60" s="5"/>
    </row>
    <row r="61" spans="1:11" ht="15.75" customHeight="1" x14ac:dyDescent="0.3">
      <c r="A61" s="12"/>
      <c r="B61" s="10"/>
      <c r="C61" s="10" t="s">
        <v>128</v>
      </c>
      <c r="D61" s="12" t="s">
        <v>129</v>
      </c>
      <c r="E61" s="22">
        <v>0</v>
      </c>
      <c r="F61" s="22">
        <v>7000000</v>
      </c>
      <c r="G61" s="22">
        <v>0</v>
      </c>
      <c r="H61" s="22">
        <v>0</v>
      </c>
      <c r="I61" s="22">
        <v>0</v>
      </c>
      <c r="J61" s="23">
        <v>7000000</v>
      </c>
      <c r="K61" s="5"/>
    </row>
    <row r="62" spans="1:11" ht="15.75" customHeight="1" x14ac:dyDescent="0.3">
      <c r="A62" s="12"/>
      <c r="B62" s="10"/>
      <c r="C62" s="10" t="s">
        <v>228</v>
      </c>
      <c r="D62" s="12" t="s">
        <v>130</v>
      </c>
      <c r="E62" s="22">
        <v>2910605</v>
      </c>
      <c r="F62" s="22">
        <v>0</v>
      </c>
      <c r="G62" s="22">
        <v>0</v>
      </c>
      <c r="H62" s="22">
        <v>0</v>
      </c>
      <c r="I62" s="22">
        <v>0</v>
      </c>
      <c r="J62" s="23">
        <v>2910605</v>
      </c>
      <c r="K62" s="5"/>
    </row>
    <row r="63" spans="1:11" ht="15.75" customHeight="1" x14ac:dyDescent="0.3">
      <c r="A63" s="12"/>
      <c r="B63" s="10"/>
      <c r="C63" s="10" t="s">
        <v>229</v>
      </c>
      <c r="D63" s="12" t="s">
        <v>230</v>
      </c>
      <c r="E63" s="22">
        <v>0</v>
      </c>
      <c r="F63" s="22">
        <v>250000</v>
      </c>
      <c r="G63" s="22">
        <v>0</v>
      </c>
      <c r="H63" s="22">
        <v>0</v>
      </c>
      <c r="I63" s="22">
        <v>0</v>
      </c>
      <c r="J63" s="23">
        <v>250000</v>
      </c>
      <c r="K63" s="5"/>
    </row>
    <row r="64" spans="1:11" ht="15.75" customHeight="1" x14ac:dyDescent="0.3">
      <c r="A64" s="12"/>
      <c r="B64" s="10"/>
      <c r="C64" s="10" t="s">
        <v>131</v>
      </c>
      <c r="D64" s="12" t="s">
        <v>231</v>
      </c>
      <c r="E64" s="22">
        <v>1530000</v>
      </c>
      <c r="F64" s="22">
        <v>0</v>
      </c>
      <c r="G64" s="22">
        <v>0</v>
      </c>
      <c r="H64" s="22">
        <v>0</v>
      </c>
      <c r="I64" s="22">
        <v>0</v>
      </c>
      <c r="J64" s="23">
        <v>1530000</v>
      </c>
      <c r="K64" s="5"/>
    </row>
    <row r="65" spans="1:11" ht="15.75" customHeight="1" x14ac:dyDescent="0.3">
      <c r="A65" s="12"/>
      <c r="B65" s="10"/>
      <c r="C65" s="10" t="s">
        <v>245</v>
      </c>
      <c r="D65" s="12" t="s">
        <v>246</v>
      </c>
      <c r="E65" s="22">
        <v>33331200</v>
      </c>
      <c r="F65" s="22">
        <v>0</v>
      </c>
      <c r="G65" s="22">
        <v>0</v>
      </c>
      <c r="H65" s="22">
        <v>0</v>
      </c>
      <c r="I65" s="22">
        <v>0</v>
      </c>
      <c r="J65" s="23">
        <v>33331200</v>
      </c>
      <c r="K65" s="5"/>
    </row>
    <row r="66" spans="1:11" ht="15.75" customHeight="1" x14ac:dyDescent="0.3">
      <c r="A66" s="12"/>
      <c r="B66" s="10"/>
      <c r="C66" s="10" t="s">
        <v>132</v>
      </c>
      <c r="D66" s="12" t="s">
        <v>133</v>
      </c>
      <c r="E66" s="22">
        <v>0</v>
      </c>
      <c r="F66" s="22">
        <v>0</v>
      </c>
      <c r="G66" s="22">
        <v>1355465</v>
      </c>
      <c r="H66" s="22">
        <v>0</v>
      </c>
      <c r="I66" s="22">
        <v>0</v>
      </c>
      <c r="J66" s="23">
        <v>1355465</v>
      </c>
      <c r="K66" s="5"/>
    </row>
    <row r="67" spans="1:11" ht="15.75" customHeight="1" x14ac:dyDescent="0.3">
      <c r="A67" s="12"/>
      <c r="B67" s="10"/>
      <c r="C67" s="10" t="s">
        <v>134</v>
      </c>
      <c r="D67" s="12" t="s">
        <v>232</v>
      </c>
      <c r="E67" s="22">
        <v>0</v>
      </c>
      <c r="F67" s="22">
        <v>2049110</v>
      </c>
      <c r="G67" s="22">
        <v>0</v>
      </c>
      <c r="H67" s="22">
        <v>0</v>
      </c>
      <c r="I67" s="22">
        <v>0</v>
      </c>
      <c r="J67" s="23">
        <v>2049110</v>
      </c>
      <c r="K67" s="5"/>
    </row>
    <row r="68" spans="1:11" ht="15.75" customHeight="1" x14ac:dyDescent="0.3">
      <c r="A68" s="12"/>
      <c r="B68" s="10"/>
      <c r="C68" s="10" t="s">
        <v>135</v>
      </c>
      <c r="D68" s="12" t="s">
        <v>136</v>
      </c>
      <c r="E68" s="22">
        <v>790000</v>
      </c>
      <c r="F68" s="22">
        <v>6239000</v>
      </c>
      <c r="G68" s="22">
        <v>2750000</v>
      </c>
      <c r="H68" s="22">
        <v>0</v>
      </c>
      <c r="I68" s="22">
        <v>1100000</v>
      </c>
      <c r="J68" s="23">
        <v>10879000</v>
      </c>
      <c r="K68" s="5"/>
    </row>
    <row r="69" spans="1:11" ht="15.75" customHeight="1" x14ac:dyDescent="0.3">
      <c r="A69" s="12"/>
      <c r="B69" s="10"/>
      <c r="C69" s="10" t="s">
        <v>137</v>
      </c>
      <c r="D69" s="12" t="s">
        <v>138</v>
      </c>
      <c r="E69" s="22">
        <v>14000000</v>
      </c>
      <c r="F69" s="22">
        <v>1980000</v>
      </c>
      <c r="G69" s="22">
        <v>31627250</v>
      </c>
      <c r="H69" s="22">
        <v>0</v>
      </c>
      <c r="I69" s="22">
        <v>250000</v>
      </c>
      <c r="J69" s="23">
        <v>47857250</v>
      </c>
      <c r="K69" s="5"/>
    </row>
    <row r="70" spans="1:11" ht="15.75" customHeight="1" x14ac:dyDescent="0.3">
      <c r="A70" s="12"/>
      <c r="B70" s="10"/>
      <c r="C70" s="10" t="s">
        <v>139</v>
      </c>
      <c r="D70" s="12" t="s">
        <v>140</v>
      </c>
      <c r="E70" s="22">
        <v>13596000</v>
      </c>
      <c r="F70" s="22">
        <v>8000000</v>
      </c>
      <c r="G70" s="22">
        <v>3408800</v>
      </c>
      <c r="H70" s="22">
        <v>0</v>
      </c>
      <c r="I70" s="22">
        <v>354246</v>
      </c>
      <c r="J70" s="23">
        <v>25359046</v>
      </c>
      <c r="K70" s="5"/>
    </row>
    <row r="71" spans="1:11" s="3" customFormat="1" ht="15.75" customHeight="1" x14ac:dyDescent="0.3">
      <c r="A71" s="12"/>
      <c r="B71" s="10"/>
      <c r="C71" s="10" t="s">
        <v>181</v>
      </c>
      <c r="D71" s="12" t="s">
        <v>141</v>
      </c>
      <c r="E71" s="22">
        <v>0</v>
      </c>
      <c r="F71" s="22">
        <v>200000</v>
      </c>
      <c r="G71" s="22">
        <v>0</v>
      </c>
      <c r="H71" s="22">
        <v>0</v>
      </c>
      <c r="I71" s="22">
        <v>0</v>
      </c>
      <c r="J71" s="23">
        <v>200000</v>
      </c>
      <c r="K71" s="7"/>
    </row>
    <row r="72" spans="1:11" s="3" customFormat="1" ht="15.75" customHeight="1" x14ac:dyDescent="0.3">
      <c r="A72" s="12"/>
      <c r="B72" s="10"/>
      <c r="C72" s="10" t="s">
        <v>182</v>
      </c>
      <c r="D72" s="12" t="s">
        <v>142</v>
      </c>
      <c r="E72" s="22">
        <v>0</v>
      </c>
      <c r="F72" s="22">
        <v>300000</v>
      </c>
      <c r="G72" s="22">
        <v>0</v>
      </c>
      <c r="H72" s="22">
        <v>0</v>
      </c>
      <c r="I72" s="22">
        <v>0</v>
      </c>
      <c r="J72" s="23">
        <v>300000</v>
      </c>
      <c r="K72" s="7"/>
    </row>
    <row r="73" spans="1:11" s="3" customFormat="1" ht="15.75" customHeight="1" x14ac:dyDescent="0.3">
      <c r="A73" s="12"/>
      <c r="B73" s="10"/>
      <c r="C73" s="10" t="s">
        <v>143</v>
      </c>
      <c r="D73" s="12" t="s">
        <v>233</v>
      </c>
      <c r="E73" s="22">
        <v>20328000</v>
      </c>
      <c r="F73" s="22">
        <v>0</v>
      </c>
      <c r="G73" s="22">
        <v>0</v>
      </c>
      <c r="H73" s="22">
        <v>0</v>
      </c>
      <c r="I73" s="22">
        <v>0</v>
      </c>
      <c r="J73" s="23">
        <v>20328000</v>
      </c>
      <c r="K73" s="7"/>
    </row>
    <row r="74" spans="1:11" s="3" customFormat="1" ht="15.75" customHeight="1" x14ac:dyDescent="0.3">
      <c r="A74" s="12"/>
      <c r="B74" s="10"/>
      <c r="C74" s="10" t="s">
        <v>144</v>
      </c>
      <c r="D74" s="12" t="s">
        <v>145</v>
      </c>
      <c r="E74" s="22">
        <v>1303000</v>
      </c>
      <c r="F74" s="22">
        <v>172000</v>
      </c>
      <c r="G74" s="22">
        <v>22500</v>
      </c>
      <c r="H74" s="22">
        <v>0</v>
      </c>
      <c r="I74" s="22">
        <v>0</v>
      </c>
      <c r="J74" s="23">
        <v>1497500</v>
      </c>
      <c r="K74" s="7"/>
    </row>
    <row r="75" spans="1:11" s="3" customFormat="1" ht="15.75" customHeight="1" x14ac:dyDescent="0.3">
      <c r="A75" s="12"/>
      <c r="B75" s="10"/>
      <c r="C75" s="10" t="s">
        <v>234</v>
      </c>
      <c r="D75" s="12" t="s">
        <v>147</v>
      </c>
      <c r="E75" s="22">
        <v>20000000</v>
      </c>
      <c r="F75" s="22">
        <v>0</v>
      </c>
      <c r="G75" s="22">
        <v>0</v>
      </c>
      <c r="H75" s="22">
        <v>0</v>
      </c>
      <c r="I75" s="22">
        <v>0</v>
      </c>
      <c r="J75" s="23">
        <v>20000000</v>
      </c>
      <c r="K75" s="7"/>
    </row>
    <row r="76" spans="1:11" ht="15.75" customHeight="1" x14ac:dyDescent="0.3">
      <c r="A76" s="12"/>
      <c r="B76" s="10"/>
      <c r="C76" s="10" t="s">
        <v>235</v>
      </c>
      <c r="D76" s="12" t="s">
        <v>146</v>
      </c>
      <c r="E76" s="22">
        <v>7270000</v>
      </c>
      <c r="F76" s="22">
        <v>0</v>
      </c>
      <c r="G76" s="22">
        <v>4222224</v>
      </c>
      <c r="H76" s="22">
        <v>0</v>
      </c>
      <c r="I76" s="22">
        <v>0</v>
      </c>
      <c r="J76" s="23">
        <v>11492224</v>
      </c>
      <c r="K76" s="5"/>
    </row>
    <row r="77" spans="1:11" ht="15.75" customHeight="1" x14ac:dyDescent="0.3">
      <c r="A77" s="12"/>
      <c r="B77" s="10"/>
      <c r="C77" s="10" t="s">
        <v>236</v>
      </c>
      <c r="D77" s="12" t="s">
        <v>148</v>
      </c>
      <c r="E77" s="22">
        <v>2550000</v>
      </c>
      <c r="F77" s="22">
        <v>645400</v>
      </c>
      <c r="G77" s="22">
        <v>195500</v>
      </c>
      <c r="H77" s="22">
        <v>0</v>
      </c>
      <c r="I77" s="22">
        <v>0</v>
      </c>
      <c r="J77" s="23">
        <v>3390900</v>
      </c>
      <c r="K77" s="5"/>
    </row>
    <row r="78" spans="1:11" ht="15.75" customHeight="1" x14ac:dyDescent="0.3">
      <c r="A78" s="12"/>
      <c r="B78" s="10"/>
      <c r="C78" s="10" t="s">
        <v>237</v>
      </c>
      <c r="D78" s="12" t="s">
        <v>149</v>
      </c>
      <c r="E78" s="22">
        <v>11000000</v>
      </c>
      <c r="F78" s="22">
        <v>0</v>
      </c>
      <c r="G78" s="22">
        <v>0</v>
      </c>
      <c r="H78" s="22">
        <v>0</v>
      </c>
      <c r="I78" s="22">
        <v>0</v>
      </c>
      <c r="J78" s="23">
        <v>11000000</v>
      </c>
      <c r="K78" s="5"/>
    </row>
    <row r="79" spans="1:11" ht="15.75" customHeight="1" x14ac:dyDescent="0.3">
      <c r="A79" s="12"/>
      <c r="B79" s="10"/>
      <c r="C79" s="10" t="s">
        <v>238</v>
      </c>
      <c r="D79" s="12" t="s">
        <v>150</v>
      </c>
      <c r="E79" s="22">
        <v>430000</v>
      </c>
      <c r="F79" s="22">
        <v>50000</v>
      </c>
      <c r="G79" s="22">
        <v>0</v>
      </c>
      <c r="H79" s="22">
        <v>0</v>
      </c>
      <c r="I79" s="22">
        <v>0</v>
      </c>
      <c r="J79" s="23">
        <v>480000</v>
      </c>
      <c r="K79" s="5"/>
    </row>
    <row r="80" spans="1:11" ht="15.75" customHeight="1" x14ac:dyDescent="0.3">
      <c r="A80" s="12"/>
      <c r="B80" s="10"/>
      <c r="C80" s="10" t="s">
        <v>239</v>
      </c>
      <c r="D80" s="12" t="s">
        <v>151</v>
      </c>
      <c r="E80" s="22">
        <v>0</v>
      </c>
      <c r="F80" s="22">
        <v>294000</v>
      </c>
      <c r="G80" s="22">
        <v>240000</v>
      </c>
      <c r="H80" s="22">
        <v>0</v>
      </c>
      <c r="I80" s="22">
        <v>0</v>
      </c>
      <c r="J80" s="23">
        <v>534000</v>
      </c>
      <c r="K80" s="5"/>
    </row>
    <row r="81" spans="1:11" ht="15.75" customHeight="1" x14ac:dyDescent="0.3">
      <c r="A81" s="12"/>
      <c r="B81" s="10"/>
      <c r="C81" s="10" t="s">
        <v>183</v>
      </c>
      <c r="D81" s="12" t="s">
        <v>152</v>
      </c>
      <c r="E81" s="22">
        <v>1325000</v>
      </c>
      <c r="F81" s="22">
        <v>0</v>
      </c>
      <c r="G81" s="22">
        <v>0</v>
      </c>
      <c r="H81" s="22">
        <v>0</v>
      </c>
      <c r="I81" s="22">
        <v>0</v>
      </c>
      <c r="J81" s="23">
        <v>1325000</v>
      </c>
      <c r="K81" s="8"/>
    </row>
    <row r="82" spans="1:11" ht="15.75" customHeight="1" x14ac:dyDescent="0.3">
      <c r="A82" s="12"/>
      <c r="B82" s="10"/>
      <c r="C82" s="10" t="s">
        <v>240</v>
      </c>
      <c r="D82" s="12" t="s">
        <v>153</v>
      </c>
      <c r="E82" s="22">
        <v>813000</v>
      </c>
      <c r="F82" s="22">
        <v>0</v>
      </c>
      <c r="G82" s="22">
        <v>0</v>
      </c>
      <c r="H82" s="22">
        <v>0</v>
      </c>
      <c r="I82" s="22">
        <v>0</v>
      </c>
      <c r="J82" s="23">
        <v>813000</v>
      </c>
      <c r="K82" s="8"/>
    </row>
    <row r="83" spans="1:11" ht="15.75" customHeight="1" x14ac:dyDescent="0.3">
      <c r="A83" s="12"/>
      <c r="B83" s="10"/>
      <c r="C83" s="10" t="s">
        <v>241</v>
      </c>
      <c r="D83" s="12" t="s">
        <v>154</v>
      </c>
      <c r="E83" s="22">
        <v>4670000</v>
      </c>
      <c r="F83" s="22">
        <v>732193060</v>
      </c>
      <c r="G83" s="22">
        <v>41541500</v>
      </c>
      <c r="H83" s="22">
        <v>0</v>
      </c>
      <c r="I83" s="22">
        <v>0</v>
      </c>
      <c r="J83" s="23">
        <v>778404560</v>
      </c>
      <c r="K83" s="8"/>
    </row>
    <row r="84" spans="1:11" ht="15.75" customHeight="1" x14ac:dyDescent="0.3">
      <c r="A84" s="12"/>
      <c r="B84" s="10"/>
      <c r="C84" s="10" t="s">
        <v>242</v>
      </c>
      <c r="D84" s="12" t="s">
        <v>155</v>
      </c>
      <c r="E84" s="22">
        <v>325785793</v>
      </c>
      <c r="F84" s="22">
        <v>547134452</v>
      </c>
      <c r="G84" s="22">
        <v>214629467</v>
      </c>
      <c r="H84" s="22">
        <v>0</v>
      </c>
      <c r="I84" s="22">
        <v>29354320</v>
      </c>
      <c r="J84" s="23">
        <v>1116904032</v>
      </c>
      <c r="K84" s="8"/>
    </row>
    <row r="85" spans="1:11" ht="15.75" customHeight="1" x14ac:dyDescent="0.3">
      <c r="A85" s="12"/>
      <c r="B85" s="10"/>
      <c r="C85" s="10" t="s">
        <v>639</v>
      </c>
      <c r="D85" s="12"/>
      <c r="E85" s="22">
        <v>698962853</v>
      </c>
      <c r="F85" s="22">
        <v>1604598686</v>
      </c>
      <c r="G85" s="22">
        <v>457636869</v>
      </c>
      <c r="H85" s="22">
        <v>0</v>
      </c>
      <c r="I85" s="22">
        <v>46394268</v>
      </c>
      <c r="J85" s="23">
        <v>2807592676</v>
      </c>
      <c r="K85" s="8"/>
    </row>
    <row r="86" spans="1:11" ht="15.75" customHeight="1" x14ac:dyDescent="0.3">
      <c r="A86" s="12"/>
      <c r="B86" s="10"/>
      <c r="C86" s="10"/>
      <c r="D86" s="12"/>
      <c r="E86" s="22"/>
      <c r="F86" s="22"/>
      <c r="G86" s="22"/>
      <c r="H86" s="22"/>
      <c r="I86" s="22"/>
      <c r="J86" s="23"/>
      <c r="K86" s="8"/>
    </row>
    <row r="87" spans="1:11" ht="15.75" customHeight="1" x14ac:dyDescent="0.3">
      <c r="A87" s="12" t="s">
        <v>156</v>
      </c>
      <c r="B87" s="10"/>
      <c r="C87" s="10"/>
      <c r="D87" s="12"/>
      <c r="E87" s="22">
        <v>1215783924</v>
      </c>
      <c r="F87" s="22">
        <v>1833058652</v>
      </c>
      <c r="G87" s="22">
        <v>710757705</v>
      </c>
      <c r="H87" s="22">
        <v>0</v>
      </c>
      <c r="I87" s="22">
        <v>57813463</v>
      </c>
      <c r="J87" s="23">
        <v>3817413744</v>
      </c>
      <c r="K87" s="8"/>
    </row>
    <row r="88" spans="1:11" ht="15.75" customHeight="1" x14ac:dyDescent="0.3">
      <c r="A88" s="12"/>
      <c r="B88" s="10"/>
      <c r="C88" s="10"/>
      <c r="D88" s="12"/>
      <c r="E88" s="22"/>
      <c r="F88" s="22"/>
      <c r="G88" s="22"/>
      <c r="H88" s="22"/>
      <c r="I88" s="22"/>
      <c r="J88" s="23"/>
      <c r="K88" s="8"/>
    </row>
    <row r="89" spans="1:11" ht="15.75" customHeight="1" x14ac:dyDescent="0.3">
      <c r="A89" s="12"/>
      <c r="B89" s="10"/>
      <c r="C89" s="10"/>
      <c r="D89" s="12"/>
      <c r="E89" s="22"/>
      <c r="F89" s="22"/>
      <c r="G89" s="22"/>
      <c r="H89" s="22"/>
      <c r="I89" s="22"/>
      <c r="J89" s="23"/>
      <c r="K89" s="8"/>
    </row>
    <row r="90" spans="1:11" ht="15.75" customHeight="1" x14ac:dyDescent="0.3">
      <c r="A90" s="12" t="s">
        <v>157</v>
      </c>
      <c r="B90" s="10"/>
      <c r="C90" s="10"/>
      <c r="D90" s="12"/>
      <c r="E90" s="22">
        <v>50000</v>
      </c>
      <c r="F90" s="22">
        <v>0</v>
      </c>
      <c r="G90" s="22">
        <v>0</v>
      </c>
      <c r="H90" s="22">
        <v>195994405.28999999</v>
      </c>
      <c r="I90" s="22">
        <v>0</v>
      </c>
      <c r="J90" s="23">
        <v>196044405.28999999</v>
      </c>
      <c r="K90" s="8"/>
    </row>
    <row r="91" spans="1:11" ht="15.75" customHeight="1" x14ac:dyDescent="0.3">
      <c r="A91" s="12"/>
      <c r="B91" s="10"/>
      <c r="C91" s="10"/>
      <c r="D91" s="12"/>
      <c r="E91" s="22"/>
      <c r="F91" s="22"/>
      <c r="G91" s="22"/>
      <c r="H91" s="22"/>
      <c r="I91" s="22"/>
      <c r="J91" s="23"/>
      <c r="K91" s="8"/>
    </row>
    <row r="92" spans="1:11" ht="15.75" customHeight="1" x14ac:dyDescent="0.3">
      <c r="A92" s="12" t="s">
        <v>158</v>
      </c>
      <c r="B92" s="10"/>
      <c r="C92" s="10"/>
      <c r="D92" s="12"/>
      <c r="E92" s="22">
        <v>52458635</v>
      </c>
      <c r="F92" s="22">
        <v>131184826.22</v>
      </c>
      <c r="G92" s="22">
        <v>857933251</v>
      </c>
      <c r="H92" s="22">
        <v>0</v>
      </c>
      <c r="I92" s="22">
        <v>1354100</v>
      </c>
      <c r="J92" s="23">
        <v>1042930812.22</v>
      </c>
      <c r="K92" s="8"/>
    </row>
    <row r="93" spans="1:11" ht="15.75" customHeight="1" x14ac:dyDescent="0.3">
      <c r="A93" s="15"/>
      <c r="B93" s="16"/>
      <c r="C93" s="16"/>
      <c r="D93" s="15"/>
      <c r="E93" s="26"/>
      <c r="F93" s="26"/>
      <c r="G93" s="26"/>
      <c r="H93" s="26"/>
      <c r="I93" s="26"/>
      <c r="J93" s="27"/>
      <c r="K93" s="13"/>
    </row>
    <row r="94" spans="1:11" x14ac:dyDescent="0.3">
      <c r="A94" s="17"/>
      <c r="B94" s="18"/>
      <c r="C94" s="18"/>
      <c r="D94" s="17"/>
      <c r="E94" s="28"/>
      <c r="F94" s="28"/>
      <c r="G94" s="28"/>
      <c r="H94" s="28"/>
      <c r="I94" s="28"/>
      <c r="J94" s="29"/>
    </row>
    <row r="95" spans="1:11" x14ac:dyDescent="0.3">
      <c r="A95" s="15"/>
      <c r="B95" s="16"/>
      <c r="C95" s="30" t="s">
        <v>56</v>
      </c>
      <c r="D95" s="15"/>
      <c r="E95" s="177">
        <v>1268292559</v>
      </c>
      <c r="F95" s="177">
        <v>1964243478.22</v>
      </c>
      <c r="G95" s="177">
        <v>1568690956</v>
      </c>
      <c r="H95" s="177">
        <v>195994405.28999999</v>
      </c>
      <c r="I95" s="177">
        <v>59167563</v>
      </c>
      <c r="J95" s="178">
        <v>5056388961.5100002</v>
      </c>
    </row>
    <row r="96" spans="1:11" s="10" customFormat="1" x14ac:dyDescent="0.3">
      <c r="A96" s="20"/>
      <c r="B96" s="20"/>
      <c r="C96" s="31"/>
      <c r="D96" s="20"/>
      <c r="E96" s="32"/>
      <c r="F96" s="32"/>
      <c r="G96" s="32"/>
      <c r="H96" s="32"/>
      <c r="I96" s="32"/>
      <c r="J96" s="32"/>
    </row>
    <row r="97" spans="1:10" s="10" customFormat="1" x14ac:dyDescent="0.3">
      <c r="A97" s="20"/>
      <c r="B97" s="20"/>
      <c r="C97" s="31"/>
      <c r="D97" s="20"/>
      <c r="E97" s="32"/>
      <c r="F97" s="32"/>
      <c r="G97" s="32"/>
      <c r="H97" s="32"/>
      <c r="I97" s="32"/>
      <c r="J97" s="32"/>
    </row>
    <row r="98" spans="1:10" s="10" customFormat="1" x14ac:dyDescent="0.3">
      <c r="A98" s="20"/>
      <c r="B98" s="20"/>
      <c r="C98" s="31"/>
      <c r="D98" s="20"/>
      <c r="E98" s="32"/>
      <c r="F98" s="32"/>
      <c r="G98" s="32"/>
      <c r="H98" s="32"/>
      <c r="I98" s="32"/>
      <c r="J98" s="32"/>
    </row>
    <row r="99" spans="1:10" ht="18" customHeight="1" x14ac:dyDescent="0.3"/>
    <row r="100" spans="1:10" s="1" customFormat="1" ht="18" customHeight="1" x14ac:dyDescent="0.3">
      <c r="B100" s="104" t="s">
        <v>58</v>
      </c>
      <c r="C100" s="104"/>
      <c r="D100" s="104"/>
      <c r="G100" s="104" t="s">
        <v>59</v>
      </c>
      <c r="H100" s="104"/>
      <c r="I100" s="104"/>
      <c r="J100" s="104"/>
    </row>
    <row r="101" spans="1:10" ht="18" customHeight="1" x14ac:dyDescent="0.3">
      <c r="B101" s="105" t="s">
        <v>60</v>
      </c>
      <c r="C101" s="105"/>
      <c r="D101" s="105"/>
      <c r="G101" s="105" t="s">
        <v>61</v>
      </c>
      <c r="H101" s="105"/>
      <c r="I101" s="105"/>
      <c r="J101" s="105"/>
    </row>
    <row r="102" spans="1:10" ht="18" customHeight="1" x14ac:dyDescent="0.3"/>
    <row r="103" spans="1:10" ht="18" customHeight="1" x14ac:dyDescent="0.3"/>
    <row r="104" spans="1:10" ht="18" customHeight="1" x14ac:dyDescent="0.3"/>
    <row r="105" spans="1:10" ht="18" customHeight="1" x14ac:dyDescent="0.3"/>
  </sheetData>
  <mergeCells count="5">
    <mergeCell ref="B100:D100"/>
    <mergeCell ref="G100:J100"/>
    <mergeCell ref="B101:D101"/>
    <mergeCell ref="G101:J101"/>
    <mergeCell ref="A4:C4"/>
  </mergeCells>
  <pageMargins left="0.62992125984251968" right="0.62992125984251968" top="0.27559055118110237" bottom="0.27559055118110237" header="0.31496062992125984" footer="0.31496062992125984"/>
  <pageSetup paperSize="9" scale="64" fitToHeight="0" orientation="landscape" r:id="rId1"/>
  <rowBreaks count="1" manualBreakCount="1">
    <brk id="4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LEP Form No. 2-By Office</vt:lpstr>
      <vt:lpstr>20% Dev't. &amp; Others</vt:lpstr>
      <vt:lpstr>LEP-LBP Form No. 7</vt:lpstr>
      <vt:lpstr>'LEP Form No. 2-By Office'!Print_Area</vt:lpstr>
      <vt:lpstr>'LEP-LBP Form No. 7'!Print_Area</vt:lpstr>
      <vt:lpstr>'LEP Form No. 2-By Office'!Print_Titles</vt:lpstr>
      <vt:lpstr>'LEP-LBP Form No. 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Marivic</dc:creator>
  <cp:lastModifiedBy>Roneson Sendaydiego</cp:lastModifiedBy>
  <cp:lastPrinted>2024-02-07T04:29:27Z</cp:lastPrinted>
  <dcterms:created xsi:type="dcterms:W3CDTF">2017-10-16T06:20:54Z</dcterms:created>
  <dcterms:modified xsi:type="dcterms:W3CDTF">2024-02-07T04:47:26Z</dcterms:modified>
</cp:coreProperties>
</file>